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6060" windowHeight="7290"/>
  </bookViews>
  <sheets>
    <sheet name="74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7" i="8" l="1"/>
  <c r="F95" i="8"/>
  <c r="H95" i="8" s="1"/>
  <c r="E95" i="8"/>
  <c r="E97" i="8" s="1"/>
  <c r="C95" i="8"/>
  <c r="G95" i="8" s="1"/>
  <c r="E93" i="8"/>
  <c r="G93" i="8" s="1"/>
  <c r="C93" i="8"/>
  <c r="F90" i="8"/>
  <c r="H90" i="8" s="1"/>
  <c r="E90" i="8"/>
  <c r="C90" i="8"/>
  <c r="G90" i="8" s="1"/>
  <c r="E87" i="8"/>
  <c r="G87" i="8" s="1"/>
  <c r="C87" i="8"/>
  <c r="C97" i="8" s="1"/>
  <c r="F75" i="8"/>
  <c r="H75" i="8" s="1"/>
  <c r="E75" i="8"/>
  <c r="C75" i="8"/>
  <c r="G75" i="8" s="1"/>
  <c r="D73" i="8"/>
  <c r="D78" i="8" s="1"/>
  <c r="E71" i="8"/>
  <c r="E73" i="8" s="1"/>
  <c r="E78" i="8" s="1"/>
  <c r="C71" i="8"/>
  <c r="C73" i="8" s="1"/>
  <c r="G73" i="8" s="1"/>
  <c r="E70" i="8"/>
  <c r="F70" i="8" s="1"/>
  <c r="H70" i="8" s="1"/>
  <c r="C70" i="8"/>
  <c r="G70" i="8" s="1"/>
  <c r="E47" i="8"/>
  <c r="F47" i="8" s="1"/>
  <c r="H47" i="8" s="1"/>
  <c r="C47" i="8"/>
  <c r="G47" i="8" s="1"/>
  <c r="E34" i="8"/>
  <c r="F34" i="8" s="1"/>
  <c r="H34" i="8" s="1"/>
  <c r="C34" i="8"/>
  <c r="G34" i="8" s="1"/>
  <c r="E31" i="8"/>
  <c r="F31" i="8" s="1"/>
  <c r="H31" i="8" s="1"/>
  <c r="C31" i="8"/>
  <c r="G31" i="8" s="1"/>
  <c r="E27" i="8"/>
  <c r="F27" i="8" s="1"/>
  <c r="H27" i="8" s="1"/>
  <c r="C27" i="8"/>
  <c r="G27" i="8" s="1"/>
  <c r="E25" i="8"/>
  <c r="F25" i="8" s="1"/>
  <c r="H25" i="8" s="1"/>
  <c r="C25" i="8"/>
  <c r="G25" i="8" s="1"/>
  <c r="AA23" i="8"/>
  <c r="Z23" i="8"/>
  <c r="Y23" i="8"/>
  <c r="X23" i="8"/>
  <c r="W23" i="8"/>
  <c r="V23" i="8"/>
  <c r="U23" i="8"/>
  <c r="T23" i="8"/>
  <c r="R23" i="8"/>
  <c r="Q23" i="8"/>
  <c r="P23" i="8"/>
  <c r="O23" i="8"/>
  <c r="N23" i="8"/>
  <c r="M23" i="8"/>
  <c r="L23" i="8"/>
  <c r="AB23" i="8" s="1"/>
  <c r="E22" i="8"/>
  <c r="F22" i="8" s="1"/>
  <c r="H22" i="8" s="1"/>
  <c r="C22" i="8"/>
  <c r="G22" i="8" s="1"/>
  <c r="AB21" i="8"/>
  <c r="S21" i="8"/>
  <c r="AB19" i="8"/>
  <c r="S19" i="8"/>
  <c r="AB17" i="8"/>
  <c r="S17" i="8"/>
  <c r="S23" i="8" s="1"/>
  <c r="C78" i="8" l="1"/>
  <c r="G78" i="8" s="1"/>
  <c r="C100" i="8"/>
  <c r="G97" i="8"/>
  <c r="E100" i="8"/>
  <c r="D100" i="8"/>
  <c r="F71" i="8"/>
  <c r="F87" i="8"/>
  <c r="F93" i="8"/>
  <c r="H93" i="8" s="1"/>
  <c r="G71" i="8"/>
  <c r="F97" i="8" l="1"/>
  <c r="H87" i="8"/>
  <c r="F73" i="8"/>
  <c r="H71" i="8"/>
  <c r="G100" i="8"/>
  <c r="F78" i="8" l="1"/>
  <c r="H78" i="8" s="1"/>
  <c r="H73" i="8"/>
  <c r="F100" i="8"/>
  <c r="H100" i="8" s="1"/>
  <c r="H97" i="8"/>
</calcChain>
</file>

<file path=xl/sharedStrings.xml><?xml version="1.0" encoding="utf-8"?>
<sst xmlns="http://schemas.openxmlformats.org/spreadsheetml/2006/main" count="256" uniqueCount="167">
  <si>
    <t>ПРИЛОЖЕНИЕ №5</t>
  </si>
  <si>
    <t>к Договору управления многоквартирного</t>
  </si>
  <si>
    <t>дома ул.Лейтенанта Амосова 74</t>
  </si>
  <si>
    <t xml:space="preserve">                                                                  </t>
  </si>
  <si>
    <t>Отчет</t>
  </si>
  <si>
    <t xml:space="preserve"> </t>
  </si>
  <si>
    <t>ОТЧЕТ</t>
  </si>
  <si>
    <t xml:space="preserve">                                                управляющей организации</t>
  </si>
  <si>
    <t xml:space="preserve">                                  ООО "Управляющая компания "Да Винчи"</t>
  </si>
  <si>
    <t xml:space="preserve">                           о деятельности за отчетный период с 01.01.2020г. по 31.12.2020г.</t>
  </si>
  <si>
    <t xml:space="preserve">                           о деятельности за отчетный период с 15.06.2019г. по 31.12.2019 г.</t>
  </si>
  <si>
    <t xml:space="preserve">                                    о деятельности за отчетный период с 01.01.2020г. по 31.12.2020г.</t>
  </si>
  <si>
    <t xml:space="preserve">                     по многоквартирному дому, расположенному по адресу:  ул.Лейтенанта Амосова 74</t>
  </si>
  <si>
    <t xml:space="preserve">                     по многоквартирному дому, расположенному по адресу:  Лейтенанта Амосова 74</t>
  </si>
  <si>
    <t xml:space="preserve">          Отчет по затратам на  содержанию и текущий ремонт общего имущества  многоквартирного  дома за 2020г.</t>
  </si>
  <si>
    <t xml:space="preserve">Общая  площадь </t>
  </si>
  <si>
    <t>помещений, всего кв.м</t>
  </si>
  <si>
    <t xml:space="preserve">Текущее </t>
  </si>
  <si>
    <t>Дополн.</t>
  </si>
  <si>
    <t>ГВ</t>
  </si>
  <si>
    <t>Отведение</t>
  </si>
  <si>
    <t>ХВ</t>
  </si>
  <si>
    <t>Э/эн</t>
  </si>
  <si>
    <t>Коммуналь.</t>
  </si>
  <si>
    <t>в том числе</t>
  </si>
  <si>
    <t>в том числе:</t>
  </si>
  <si>
    <t>1-5 подъезд</t>
  </si>
  <si>
    <t>1-3 подъезд</t>
  </si>
  <si>
    <t>4 подъезд</t>
  </si>
  <si>
    <t>5 подъезд</t>
  </si>
  <si>
    <t>содержание,</t>
  </si>
  <si>
    <t>услуги</t>
  </si>
  <si>
    <t>на СОИ</t>
  </si>
  <si>
    <t>сточных вод</t>
  </si>
  <si>
    <t>Гор.вода</t>
  </si>
  <si>
    <t>Хол.вода</t>
  </si>
  <si>
    <t>Водоот-
ведение</t>
  </si>
  <si>
    <t>эл/энергия</t>
  </si>
  <si>
    <t>отопление</t>
  </si>
  <si>
    <t>тко</t>
  </si>
  <si>
    <t>ДЭЗ</t>
  </si>
  <si>
    <t>жилых помещений</t>
  </si>
  <si>
    <t>(теплоносит)</t>
  </si>
  <si>
    <t>(подогрев)</t>
  </si>
  <si>
    <t>Всего,</t>
  </si>
  <si>
    <t>(теплон.)</t>
  </si>
  <si>
    <t>нежилых помещений</t>
  </si>
  <si>
    <t>руб.</t>
  </si>
  <si>
    <t>руб</t>
  </si>
  <si>
    <t>Количество этажей, шт</t>
  </si>
  <si>
    <t>I</t>
  </si>
  <si>
    <t>Остаток д/ср-в на 01.01.2020г</t>
  </si>
  <si>
    <t>Количество подъездов, шт</t>
  </si>
  <si>
    <t>План</t>
  </si>
  <si>
    <t>Факт</t>
  </si>
  <si>
    <t>Отклонение от плана</t>
  </si>
  <si>
    <r>
      <t xml:space="preserve">Задолженность на </t>
    </r>
    <r>
      <rPr>
        <b/>
        <sz val="12"/>
        <rFont val="Times New Roman"/>
        <family val="1"/>
        <charset val="204"/>
      </rPr>
      <t>01.01.2020г</t>
    </r>
    <r>
      <rPr>
        <sz val="14"/>
        <rFont val="Times New Roman"/>
        <family val="1"/>
        <charset val="204"/>
      </rPr>
      <t>.</t>
    </r>
  </si>
  <si>
    <t>Перечень видов</t>
  </si>
  <si>
    <t>Периодичность выполнения работ,</t>
  </si>
  <si>
    <t xml:space="preserve">Сумма </t>
  </si>
  <si>
    <t xml:space="preserve">Тариф на </t>
  </si>
  <si>
    <t>работ и услуг</t>
  </si>
  <si>
    <t>оказания услуг</t>
  </si>
  <si>
    <t>затрат</t>
  </si>
  <si>
    <t xml:space="preserve"> 1м2 площади </t>
  </si>
  <si>
    <t xml:space="preserve"> 1 м2 площади </t>
  </si>
  <si>
    <r>
      <t>Начислено  с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01.01.2020 по 31.12.2020г.</t>
    </r>
  </si>
  <si>
    <t>помещений,</t>
  </si>
  <si>
    <r>
      <t>Оплачено  с</t>
    </r>
    <r>
      <rPr>
        <b/>
        <sz val="14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01.01.2020 по 31.12.2020г.</t>
    </r>
  </si>
  <si>
    <t>1. Техническое обслуживание внутридомовых инженерных сетей и обслуживание системы электроснабжения многоквартирного дома</t>
  </si>
  <si>
    <t>Проведение технических осмотров, мелкого профилактического и экстренного  ремонта , устранение незначительных неисправностей в системах отопления, водоснабжения, водоотведения, электроснабжения, а также: ремонт, регулеровка, наладка и  испытание систем центрального отопления; промывка опрессовка, консервация  и расконсервация системы центрального отопления; контроль параметров теплоносителя и воды; укрепление трубопроводов, мелкий ремонт изоляции, проверка исправности канализационных вытяжек и устранение причин при обнаружении их неисправности и т.д</t>
  </si>
  <si>
    <t>(Перечень согласно ПП РФ № 290 от 03.04.2013г., минимальная периодичность в соответствии с законодательством РФ)</t>
  </si>
  <si>
    <r>
      <t>Задолженность на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01.012021г</t>
    </r>
    <r>
      <rPr>
        <sz val="14"/>
        <rFont val="Times New Roman"/>
        <family val="1"/>
        <charset val="204"/>
      </rPr>
      <t>.</t>
    </r>
  </si>
  <si>
    <t>2. Техническое обслуживание  конструктивных элементов многоквартирного дома</t>
  </si>
  <si>
    <t>Проведение технических осмотров, мелкого  и экстренного  ремонта , устранение незначительных неисправностей в конструктивных элементах здания, смена и восстановление разбитых стекол, ремонт и укрепление окон и дверей, очистка кровли и козырьков над подъездами от мусора, наледи, снежных навесов;  очистка подвальных помещений от мусора; закрытие на замки подвальных дверей, открытие и закрытие утеплителем вентиляционных шахт, ревизия ливневой канализации с прочисткой, мелким ремонтом и т.д.</t>
  </si>
  <si>
    <t>Управляющая организация</t>
  </si>
  <si>
    <t>3. Аварийно-</t>
  </si>
  <si>
    <t>Круглосуточно на системах водоснабжения,</t>
  </si>
  <si>
    <t>ООО "УК"Да Винчи"</t>
  </si>
  <si>
    <t>диспетчерское</t>
  </si>
  <si>
    <t xml:space="preserve">водоотведения, теплоснабжения и </t>
  </si>
  <si>
    <t>обслуживание</t>
  </si>
  <si>
    <t>электроснабжения</t>
  </si>
  <si>
    <r>
      <t>Директор _______________________/</t>
    </r>
    <r>
      <rPr>
        <b/>
        <sz val="12"/>
        <color theme="1"/>
        <rFont val="Times New Roman"/>
        <family val="1"/>
        <charset val="204"/>
      </rPr>
      <t>А.А.Юдаков</t>
    </r>
    <r>
      <rPr>
        <sz val="12"/>
        <color theme="1"/>
        <rFont val="Times New Roman"/>
        <family val="1"/>
        <charset val="204"/>
      </rPr>
      <t>/</t>
    </r>
  </si>
  <si>
    <t>М.П</t>
  </si>
  <si>
    <t>4. Обслуживание</t>
  </si>
  <si>
    <t>Ежемесячно</t>
  </si>
  <si>
    <t>общедомовых приборов</t>
  </si>
  <si>
    <t>учета</t>
  </si>
  <si>
    <t>5.  Санитарные работы  по содержанию помещений общего пользования</t>
  </si>
  <si>
    <t>Влажное подметание лестничных</t>
  </si>
  <si>
    <t xml:space="preserve"> 3этажа - 5раз в неделю</t>
  </si>
  <si>
    <t xml:space="preserve">площадок и маршей </t>
  </si>
  <si>
    <t>Мытье лестничных площадок и маршей</t>
  </si>
  <si>
    <t>4 раза в месяц</t>
  </si>
  <si>
    <t>Влажная протирка подоконников,</t>
  </si>
  <si>
    <t>поручней перил,почтовых ящиков, эл/шкафов</t>
  </si>
  <si>
    <t xml:space="preserve">Мытье окон с внутренней стороны </t>
  </si>
  <si>
    <t>помещения МОП</t>
  </si>
  <si>
    <t>2 раза в год</t>
  </si>
  <si>
    <t>мытье окон с наружней стороны с привлечением альпенистов</t>
  </si>
  <si>
    <t>Комплекс работ по уборке подъезда</t>
  </si>
  <si>
    <t>( влажная протирка стен, дверей, плафонов,</t>
  </si>
  <si>
    <t>обметание пыли с потолков)</t>
  </si>
  <si>
    <t>4 раз в год</t>
  </si>
  <si>
    <t xml:space="preserve">6. Уборка земельного участка входящего в состав общего имущества дома  </t>
  </si>
  <si>
    <t>6.1. Уборка придомовой</t>
  </si>
  <si>
    <t>территории в зимний период</t>
  </si>
  <si>
    <t xml:space="preserve">Подметание, сдвижка снега </t>
  </si>
  <si>
    <t>6 раз в неделю</t>
  </si>
  <si>
    <t>Очистка от наледи, льда входы в подъезд, тротуары</t>
  </si>
  <si>
    <t>по мере необходимости</t>
  </si>
  <si>
    <t>Очистка от снега и наледи входов в подвал</t>
  </si>
  <si>
    <t>Посыпка территории песком в дни гололеда</t>
  </si>
  <si>
    <t>Протирка указателей</t>
  </si>
  <si>
    <t>1 раз в месяц</t>
  </si>
  <si>
    <t>Очистка урн от мусора</t>
  </si>
  <si>
    <t>Уборка контейнерной площадки от мусора, снега</t>
  </si>
  <si>
    <t>наледи</t>
  </si>
  <si>
    <t>6.2. Уборка придомовой</t>
  </si>
  <si>
    <t>территории в летний период</t>
  </si>
  <si>
    <t>Подметание и уборка</t>
  </si>
  <si>
    <t>придомовой территории</t>
  </si>
  <si>
    <t xml:space="preserve">Уборка мусора с газонов </t>
  </si>
  <si>
    <t>Уборка газонов от листьев, сучьев</t>
  </si>
  <si>
    <t>1 раз в  неделю</t>
  </si>
  <si>
    <t>Стрижка (выкашивание) газонов</t>
  </si>
  <si>
    <t>Полив газонов, зеленых насаждений</t>
  </si>
  <si>
    <t>3 раза в  неделю</t>
  </si>
  <si>
    <t>1 раз в  месяц</t>
  </si>
  <si>
    <t>Уборка входов в подвал</t>
  </si>
  <si>
    <t>1 раз в неделю</t>
  </si>
  <si>
    <t>Уборка контейнерной площадки от мусора</t>
  </si>
  <si>
    <t>7.Обслуживание лифтов</t>
  </si>
  <si>
    <t>круглосуточно</t>
  </si>
  <si>
    <t xml:space="preserve">8. Дератизация, </t>
  </si>
  <si>
    <t>Дератизация - 1 раз в квартал</t>
  </si>
  <si>
    <t xml:space="preserve">    дезинсекция</t>
  </si>
  <si>
    <t xml:space="preserve">Дезинсекция - по заявке </t>
  </si>
  <si>
    <t>Итого содержание общего</t>
  </si>
  <si>
    <t xml:space="preserve">  имущества дома</t>
  </si>
  <si>
    <t xml:space="preserve">8. Услуги и работы по управлению </t>
  </si>
  <si>
    <t>многоквартирным домом</t>
  </si>
  <si>
    <t xml:space="preserve">Всего стоимость работ и услуг </t>
  </si>
  <si>
    <t xml:space="preserve"> по управлению и содержанию дома</t>
  </si>
  <si>
    <t xml:space="preserve">                                                     Дополнительные работы и услуги :</t>
  </si>
  <si>
    <t>Стоимость</t>
  </si>
  <si>
    <t>Цена работ,</t>
  </si>
  <si>
    <t>работ,услуг</t>
  </si>
  <si>
    <t xml:space="preserve">услуг в месяц  </t>
  </si>
  <si>
    <t xml:space="preserve"> в год,</t>
  </si>
  <si>
    <t xml:space="preserve">на 1кв.м площади </t>
  </si>
  <si>
    <t>в месяц,</t>
  </si>
  <si>
    <t>1. Механизированная уборка придомовой</t>
  </si>
  <si>
    <t>В зимний период</t>
  </si>
  <si>
    <t>территории с вывозом снега на отвал</t>
  </si>
  <si>
    <t>2. Услуги охранного предприятия</t>
  </si>
  <si>
    <t>Круглосуточно</t>
  </si>
  <si>
    <t>3. Техническое обслуживание шлагбаумов,</t>
  </si>
  <si>
    <t>калиток, видеонаблюдения</t>
  </si>
  <si>
    <t>5. Обслуживание газонов и зеленых</t>
  </si>
  <si>
    <t>Период: Май - Сентябрь</t>
  </si>
  <si>
    <t xml:space="preserve">    насаждений</t>
  </si>
  <si>
    <t xml:space="preserve">Всего стоимость </t>
  </si>
  <si>
    <t>дополнительных работ (услуг)</t>
  </si>
  <si>
    <t>Всего стоимость работ и услуг</t>
  </si>
  <si>
    <t xml:space="preserve"> по управлению и содержанию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</si>
</sst>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4" fillId="0" borderId="0"/>
    <xf numFmtId="0" fontId="16" fillId="0" borderId="0"/>
  </cellStyleXfs>
  <cellXfs count="28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>
      <alignment vertical="top"/>
    </xf>
    <xf numFmtId="0" fontId="9" fillId="0" borderId="1" xfId="0" applyFont="1" applyBorder="1"/>
    <xf numFmtId="0" fontId="9" fillId="0" borderId="2" xfId="0" applyFont="1" applyBorder="1"/>
    <xf numFmtId="0" fontId="9" fillId="0" borderId="3" xfId="0" applyFont="1" applyBorder="1"/>
    <xf numFmtId="0" fontId="9" fillId="0" borderId="4" xfId="0" applyFont="1" applyBorder="1"/>
    <xf numFmtId="0" fontId="9" fillId="0" borderId="0" xfId="0" applyFont="1"/>
    <xf numFmtId="0" fontId="9" fillId="0" borderId="5" xfId="0" applyFont="1" applyBorder="1"/>
    <xf numFmtId="164" fontId="9" fillId="0" borderId="6" xfId="0" applyNumberFormat="1" applyFont="1" applyBorder="1"/>
    <xf numFmtId="0" fontId="9" fillId="0" borderId="7" xfId="0" applyFont="1" applyBorder="1"/>
    <xf numFmtId="0" fontId="9" fillId="0" borderId="8" xfId="0" applyFont="1" applyBorder="1"/>
    <xf numFmtId="0" fontId="3" fillId="0" borderId="9" xfId="0" applyFont="1" applyBorder="1"/>
    <xf numFmtId="0" fontId="7" fillId="0" borderId="4" xfId="0" applyFont="1" applyBorder="1"/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9" fillId="0" borderId="14" xfId="0" applyFont="1" applyBorder="1"/>
    <xf numFmtId="164" fontId="9" fillId="0" borderId="15" xfId="0" applyNumberFormat="1" applyFont="1" applyBorder="1" applyAlignment="1">
      <alignment horizontal="right"/>
    </xf>
    <xf numFmtId="0" fontId="9" fillId="0" borderId="15" xfId="0" applyFont="1" applyBorder="1" applyAlignment="1">
      <alignment horizontal="right"/>
    </xf>
    <xf numFmtId="0" fontId="9" fillId="0" borderId="15" xfId="0" applyFont="1" applyBorder="1"/>
    <xf numFmtId="0" fontId="9" fillId="0" borderId="16" xfId="0" applyFont="1" applyBorder="1"/>
    <xf numFmtId="0" fontId="3" fillId="0" borderId="17" xfId="0" applyFont="1" applyBorder="1"/>
    <xf numFmtId="0" fontId="7" fillId="0" borderId="18" xfId="0" applyFont="1" applyBorder="1"/>
    <xf numFmtId="0" fontId="7" fillId="0" borderId="17" xfId="0" applyFont="1" applyBorder="1" applyAlignment="1">
      <alignment horizontal="center"/>
    </xf>
    <xf numFmtId="0" fontId="7" fillId="0" borderId="9" xfId="0" applyFont="1" applyBorder="1" applyAlignment="1">
      <alignment horizontal="center" wrapText="1"/>
    </xf>
    <xf numFmtId="0" fontId="7" fillId="0" borderId="10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9" fillId="0" borderId="19" xfId="0" applyFont="1" applyBorder="1"/>
    <xf numFmtId="164" fontId="9" fillId="0" borderId="15" xfId="0" applyNumberFormat="1" applyFont="1" applyBorder="1"/>
    <xf numFmtId="0" fontId="7" fillId="0" borderId="20" xfId="0" applyFont="1" applyBorder="1" applyAlignment="1">
      <alignment horizontal="center"/>
    </xf>
    <xf numFmtId="0" fontId="3" fillId="0" borderId="21" xfId="0" applyFont="1" applyBorder="1"/>
    <xf numFmtId="0" fontId="3" fillId="0" borderId="20" xfId="0" applyFont="1" applyBorder="1"/>
    <xf numFmtId="0" fontId="9" fillId="0" borderId="22" xfId="0" applyFont="1" applyBorder="1"/>
    <xf numFmtId="0" fontId="9" fillId="0" borderId="0" xfId="0" applyFont="1" applyBorder="1"/>
    <xf numFmtId="0" fontId="9" fillId="0" borderId="18" xfId="0" applyFont="1" applyBorder="1"/>
    <xf numFmtId="0" fontId="7" fillId="0" borderId="23" xfId="0" applyFont="1" applyBorder="1"/>
    <xf numFmtId="0" fontId="7" fillId="0" borderId="21" xfId="0" applyFont="1" applyFill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9" fillId="0" borderId="24" xfId="0" applyFont="1" applyBorder="1"/>
    <xf numFmtId="0" fontId="9" fillId="0" borderId="25" xfId="0" applyFont="1" applyBorder="1"/>
    <xf numFmtId="0" fontId="9" fillId="0" borderId="26" xfId="0" applyFont="1" applyBorder="1"/>
    <xf numFmtId="0" fontId="9" fillId="0" borderId="27" xfId="0" applyFont="1" applyBorder="1"/>
    <xf numFmtId="0" fontId="10" fillId="0" borderId="28" xfId="0" applyFont="1" applyBorder="1" applyAlignment="1">
      <alignment horizontal="right"/>
    </xf>
    <xf numFmtId="0" fontId="4" fillId="0" borderId="29" xfId="0" applyFont="1" applyBorder="1"/>
    <xf numFmtId="2" fontId="4" fillId="0" borderId="30" xfId="0" applyNumberFormat="1" applyFont="1" applyBorder="1"/>
    <xf numFmtId="0" fontId="11" fillId="0" borderId="30" xfId="0" applyFont="1" applyBorder="1"/>
    <xf numFmtId="2" fontId="11" fillId="0" borderId="30" xfId="0" applyNumberFormat="1" applyFont="1" applyBorder="1"/>
    <xf numFmtId="0" fontId="11" fillId="0" borderId="31" xfId="0" applyFont="1" applyBorder="1"/>
    <xf numFmtId="0" fontId="12" fillId="0" borderId="31" xfId="0" applyFont="1" applyBorder="1"/>
    <xf numFmtId="0" fontId="12" fillId="0" borderId="16" xfId="0" applyFont="1" applyBorder="1"/>
    <xf numFmtId="0" fontId="9" fillId="0" borderId="32" xfId="0" applyFont="1" applyBorder="1"/>
    <xf numFmtId="0" fontId="9" fillId="0" borderId="33" xfId="0" applyFont="1" applyBorder="1"/>
    <xf numFmtId="0" fontId="9" fillId="0" borderId="34" xfId="0" applyFont="1" applyBorder="1"/>
    <xf numFmtId="0" fontId="9" fillId="0" borderId="35" xfId="0" applyFont="1" applyBorder="1"/>
    <xf numFmtId="0" fontId="3" fillId="0" borderId="0" xfId="0" applyFont="1" applyAlignment="1"/>
    <xf numFmtId="0" fontId="11" fillId="0" borderId="36" xfId="0" applyFont="1" applyBorder="1"/>
    <xf numFmtId="0" fontId="11" fillId="0" borderId="15" xfId="0" applyFont="1" applyBorder="1" applyAlignment="1">
      <alignment horizontal="center"/>
    </xf>
    <xf numFmtId="2" fontId="11" fillId="0" borderId="15" xfId="0" applyNumberFormat="1" applyFont="1" applyBorder="1"/>
    <xf numFmtId="0" fontId="12" fillId="0" borderId="25" xfId="0" applyFont="1" applyBorder="1"/>
    <xf numFmtId="0" fontId="9" fillId="0" borderId="9" xfId="0" applyFont="1" applyBorder="1"/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1" fillId="0" borderId="36" xfId="2" applyFont="1" applyBorder="1"/>
    <xf numFmtId="0" fontId="11" fillId="0" borderId="25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15" fillId="0" borderId="37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7" fillId="0" borderId="39" xfId="0" applyFont="1" applyBorder="1"/>
    <xf numFmtId="2" fontId="11" fillId="0" borderId="25" xfId="0" applyNumberFormat="1" applyFont="1" applyBorder="1"/>
    <xf numFmtId="0" fontId="15" fillId="0" borderId="40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5" fillId="0" borderId="41" xfId="0" applyFont="1" applyBorder="1" applyAlignment="1">
      <alignment horizontal="center"/>
    </xf>
    <xf numFmtId="0" fontId="15" fillId="0" borderId="42" xfId="0" applyFont="1" applyBorder="1" applyAlignment="1">
      <alignment horizontal="center"/>
    </xf>
    <xf numFmtId="2" fontId="11" fillId="0" borderId="25" xfId="0" applyNumberFormat="1" applyFont="1" applyFill="1" applyBorder="1"/>
    <xf numFmtId="2" fontId="11" fillId="0" borderId="16" xfId="0" applyNumberFormat="1" applyFont="1" applyFill="1" applyBorder="1"/>
    <xf numFmtId="0" fontId="9" fillId="0" borderId="17" xfId="0" applyFont="1" applyBorder="1"/>
    <xf numFmtId="0" fontId="15" fillId="0" borderId="40" xfId="0" applyFont="1" applyBorder="1"/>
    <xf numFmtId="0" fontId="15" fillId="0" borderId="41" xfId="0" applyFont="1" applyBorder="1"/>
    <xf numFmtId="0" fontId="12" fillId="0" borderId="16" xfId="0" applyFont="1" applyBorder="1" applyAlignment="1">
      <alignment horizontal="center" vertical="center"/>
    </xf>
    <xf numFmtId="0" fontId="9" fillId="0" borderId="20" xfId="0" applyFont="1" applyBorder="1"/>
    <xf numFmtId="0" fontId="15" fillId="0" borderId="43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5" fillId="0" borderId="44" xfId="0" applyFont="1" applyBorder="1" applyAlignment="1">
      <alignment horizontal="center"/>
    </xf>
    <xf numFmtId="0" fontId="17" fillId="0" borderId="41" xfId="3" applyFont="1" applyFill="1" applyBorder="1" applyAlignment="1">
      <alignment horizontal="left" vertical="center" wrapText="1"/>
    </xf>
    <xf numFmtId="0" fontId="18" fillId="2" borderId="9" xfId="3" applyFont="1" applyFill="1" applyBorder="1" applyAlignment="1">
      <alignment horizontal="center" vertical="top" wrapText="1"/>
    </xf>
    <xf numFmtId="164" fontId="17" fillId="0" borderId="1" xfId="3" applyNumberFormat="1" applyFont="1" applyFill="1" applyBorder="1" applyAlignment="1">
      <alignment horizontal="center" vertical="center" wrapText="1"/>
    </xf>
    <xf numFmtId="2" fontId="17" fillId="0" borderId="38" xfId="3" applyNumberFormat="1" applyFont="1" applyFill="1" applyBorder="1" applyAlignment="1">
      <alignment horizontal="center" vertical="center" wrapText="1"/>
    </xf>
    <xf numFmtId="0" fontId="18" fillId="2" borderId="45" xfId="3" applyFont="1" applyFill="1" applyBorder="1" applyAlignment="1">
      <alignment horizontal="center" vertical="top" wrapText="1"/>
    </xf>
    <xf numFmtId="0" fontId="18" fillId="2" borderId="17" xfId="3" applyFont="1" applyFill="1" applyBorder="1" applyAlignment="1">
      <alignment horizontal="center" vertical="top" wrapText="1"/>
    </xf>
    <xf numFmtId="2" fontId="17" fillId="0" borderId="14" xfId="3" applyNumberFormat="1" applyFont="1" applyFill="1" applyBorder="1" applyAlignment="1">
      <alignment horizontal="center" vertical="center" wrapText="1"/>
    </xf>
    <xf numFmtId="2" fontId="17" fillId="0" borderId="46" xfId="3" applyNumberFormat="1" applyFont="1" applyFill="1" applyBorder="1" applyAlignment="1">
      <alignment horizontal="center" vertical="center" wrapText="1"/>
    </xf>
    <xf numFmtId="2" fontId="11" fillId="0" borderId="16" xfId="0" applyNumberFormat="1" applyFont="1" applyBorder="1"/>
    <xf numFmtId="0" fontId="18" fillId="2" borderId="41" xfId="3" applyFont="1" applyFill="1" applyBorder="1" applyAlignment="1">
      <alignment horizontal="left" vertical="center" wrapText="1"/>
    </xf>
    <xf numFmtId="0" fontId="18" fillId="2" borderId="20" xfId="3" applyFont="1" applyFill="1" applyBorder="1" applyAlignment="1">
      <alignment horizontal="center" vertical="top" wrapText="1"/>
    </xf>
    <xf numFmtId="2" fontId="9" fillId="2" borderId="47" xfId="0" applyNumberFormat="1" applyFont="1" applyFill="1" applyBorder="1" applyAlignment="1">
      <alignment vertical="center"/>
    </xf>
    <xf numFmtId="2" fontId="19" fillId="2" borderId="44" xfId="3" applyNumberFormat="1" applyFont="1" applyFill="1" applyBorder="1" applyAlignment="1">
      <alignment horizontal="center" vertical="center" wrapText="1"/>
    </xf>
    <xf numFmtId="0" fontId="9" fillId="2" borderId="47" xfId="0" applyFont="1" applyFill="1" applyBorder="1" applyAlignment="1">
      <alignment horizontal="left" vertical="center" wrapText="1"/>
    </xf>
    <xf numFmtId="0" fontId="7" fillId="0" borderId="36" xfId="0" applyFont="1" applyBorder="1"/>
    <xf numFmtId="2" fontId="20" fillId="0" borderId="15" xfId="0" applyNumberFormat="1" applyFont="1" applyBorder="1"/>
    <xf numFmtId="2" fontId="7" fillId="0" borderId="15" xfId="0" applyNumberFormat="1" applyFont="1" applyBorder="1"/>
    <xf numFmtId="2" fontId="7" fillId="0" borderId="25" xfId="0" applyNumberFormat="1" applyFont="1" applyBorder="1"/>
    <xf numFmtId="0" fontId="3" fillId="0" borderId="25" xfId="0" applyFont="1" applyBorder="1"/>
    <xf numFmtId="0" fontId="3" fillId="0" borderId="16" xfId="0" applyFont="1" applyBorder="1"/>
    <xf numFmtId="0" fontId="17" fillId="0" borderId="9" xfId="3" applyFont="1" applyFill="1" applyBorder="1" applyAlignment="1">
      <alignment horizontal="left" vertical="center" wrapText="1"/>
    </xf>
    <xf numFmtId="164" fontId="17" fillId="0" borderId="48" xfId="3" applyNumberFormat="1" applyFont="1" applyFill="1" applyBorder="1" applyAlignment="1">
      <alignment horizontal="center" vertical="center" wrapText="1"/>
    </xf>
    <xf numFmtId="2" fontId="17" fillId="0" borderId="49" xfId="3" applyNumberFormat="1" applyFont="1" applyFill="1" applyBorder="1" applyAlignment="1">
      <alignment horizontal="center" vertical="center" wrapText="1"/>
    </xf>
    <xf numFmtId="0" fontId="7" fillId="0" borderId="50" xfId="0" applyFont="1" applyBorder="1"/>
    <xf numFmtId="0" fontId="7" fillId="0" borderId="51" xfId="0" applyFont="1" applyBorder="1"/>
    <xf numFmtId="2" fontId="13" fillId="0" borderId="52" xfId="0" applyNumberFormat="1" applyFont="1" applyBorder="1" applyAlignment="1">
      <alignment horizontal="right"/>
    </xf>
    <xf numFmtId="2" fontId="13" fillId="0" borderId="34" xfId="0" applyNumberFormat="1" applyFont="1" applyBorder="1" applyAlignment="1">
      <alignment horizontal="right"/>
    </xf>
    <xf numFmtId="2" fontId="7" fillId="0" borderId="52" xfId="0" applyNumberFormat="1" applyFont="1" applyBorder="1"/>
    <xf numFmtId="2" fontId="7" fillId="0" borderId="33" xfId="0" applyNumberFormat="1" applyFont="1" applyBorder="1"/>
    <xf numFmtId="0" fontId="3" fillId="0" borderId="33" xfId="0" applyFont="1" applyBorder="1"/>
    <xf numFmtId="0" fontId="3" fillId="0" borderId="53" xfId="0" applyFont="1" applyBorder="1"/>
    <xf numFmtId="0" fontId="18" fillId="2" borderId="54" xfId="3" applyFont="1" applyFill="1" applyBorder="1" applyAlignment="1">
      <alignment horizontal="center" vertical="top" wrapText="1"/>
    </xf>
    <xf numFmtId="2" fontId="21" fillId="0" borderId="14" xfId="0" applyNumberFormat="1" applyFont="1" applyBorder="1" applyAlignment="1">
      <alignment horizontal="center" vertical="center"/>
    </xf>
    <xf numFmtId="2" fontId="22" fillId="0" borderId="14" xfId="3" applyNumberFormat="1" applyFont="1" applyFill="1" applyBorder="1" applyAlignment="1">
      <alignment horizontal="center" vertical="center" wrapText="1"/>
    </xf>
    <xf numFmtId="0" fontId="7" fillId="0" borderId="0" xfId="0" applyFont="1" applyBorder="1"/>
    <xf numFmtId="2" fontId="20" fillId="0" borderId="0" xfId="0" applyNumberFormat="1" applyFont="1" applyBorder="1"/>
    <xf numFmtId="2" fontId="7" fillId="0" borderId="0" xfId="0" applyNumberFormat="1" applyFont="1" applyBorder="1"/>
    <xf numFmtId="2" fontId="7" fillId="0" borderId="0" xfId="0" applyNumberFormat="1" applyFont="1" applyBorder="1" applyAlignment="1">
      <alignment horizontal="left"/>
    </xf>
    <xf numFmtId="0" fontId="13" fillId="0" borderId="10" xfId="0" applyFont="1" applyBorder="1"/>
    <xf numFmtId="0" fontId="9" fillId="0" borderId="10" xfId="0" applyFont="1" applyBorder="1" applyAlignment="1">
      <alignment horizontal="center"/>
    </xf>
    <xf numFmtId="2" fontId="13" fillId="0" borderId="38" xfId="0" applyNumberFormat="1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0" fillId="0" borderId="0" xfId="0" applyFont="1" applyFill="1" applyBorder="1"/>
    <xf numFmtId="0" fontId="23" fillId="0" borderId="0" xfId="0" applyFont="1" applyAlignment="1">
      <alignment horizontal="left"/>
    </xf>
    <xf numFmtId="0" fontId="13" fillId="0" borderId="41" xfId="0" applyFont="1" applyBorder="1"/>
    <xf numFmtId="0" fontId="9" fillId="0" borderId="41" xfId="0" applyFont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2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24" fillId="0" borderId="0" xfId="0" applyFont="1"/>
    <xf numFmtId="0" fontId="24" fillId="0" borderId="0" xfId="0" applyFont="1" applyAlignment="1"/>
    <xf numFmtId="0" fontId="13" fillId="0" borderId="21" xfId="0" applyFont="1" applyBorder="1"/>
    <xf numFmtId="0" fontId="9" fillId="0" borderId="21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44" xfId="0" applyFont="1" applyBorder="1" applyAlignment="1">
      <alignment horizontal="center"/>
    </xf>
    <xf numFmtId="0" fontId="13" fillId="0" borderId="47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7" fillId="2" borderId="0" xfId="0" applyFont="1" applyFill="1" applyBorder="1"/>
    <xf numFmtId="0" fontId="25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2" fontId="10" fillId="0" borderId="0" xfId="0" applyNumberFormat="1" applyFont="1" applyBorder="1"/>
    <xf numFmtId="0" fontId="17" fillId="0" borderId="55" xfId="3" applyFont="1" applyFill="1" applyBorder="1" applyAlignment="1">
      <alignment horizontal="left" vertical="center" wrapText="1"/>
    </xf>
    <xf numFmtId="164" fontId="17" fillId="0" borderId="48" xfId="3" applyNumberFormat="1" applyFont="1" applyFill="1" applyBorder="1" applyAlignment="1">
      <alignment horizontal="center" wrapText="1"/>
    </xf>
    <xf numFmtId="2" fontId="13" fillId="0" borderId="49" xfId="0" applyNumberFormat="1" applyFont="1" applyBorder="1" applyAlignment="1">
      <alignment horizontal="center"/>
    </xf>
    <xf numFmtId="164" fontId="13" fillId="0" borderId="48" xfId="0" applyNumberFormat="1" applyFont="1" applyBorder="1" applyAlignment="1">
      <alignment horizontal="center"/>
    </xf>
    <xf numFmtId="2" fontId="13" fillId="0" borderId="56" xfId="0" applyNumberFormat="1" applyFont="1" applyBorder="1" applyAlignment="1">
      <alignment horizontal="center"/>
    </xf>
    <xf numFmtId="0" fontId="9" fillId="0" borderId="54" xfId="0" applyFont="1" applyBorder="1"/>
    <xf numFmtId="0" fontId="3" fillId="0" borderId="45" xfId="0" applyFont="1" applyBorder="1" applyAlignment="1">
      <alignment horizontal="center"/>
    </xf>
    <xf numFmtId="164" fontId="9" fillId="0" borderId="41" xfId="0" applyNumberFormat="1" applyFont="1" applyBorder="1" applyAlignment="1">
      <alignment horizontal="center"/>
    </xf>
    <xf numFmtId="2" fontId="9" fillId="0" borderId="42" xfId="0" applyNumberFormat="1" applyFont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2" fontId="9" fillId="0" borderId="18" xfId="0" applyNumberFormat="1" applyFont="1" applyBorder="1" applyAlignment="1">
      <alignment horizontal="center"/>
    </xf>
    <xf numFmtId="0" fontId="9" fillId="0" borderId="57" xfId="0" applyFont="1" applyBorder="1"/>
    <xf numFmtId="0" fontId="3" fillId="0" borderId="58" xfId="0" applyFont="1" applyBorder="1" applyAlignment="1">
      <alignment horizontal="center"/>
    </xf>
    <xf numFmtId="0" fontId="3" fillId="0" borderId="45" xfId="0" applyFont="1" applyBorder="1"/>
    <xf numFmtId="0" fontId="3" fillId="0" borderId="58" xfId="0" applyFont="1" applyBorder="1"/>
    <xf numFmtId="0" fontId="3" fillId="0" borderId="41" xfId="0" applyFont="1" applyBorder="1" applyAlignment="1">
      <alignment horizontal="center"/>
    </xf>
    <xf numFmtId="0" fontId="3" fillId="0" borderId="0" xfId="0" applyFont="1" applyBorder="1"/>
    <xf numFmtId="0" fontId="3" fillId="0" borderId="41" xfId="0" applyFont="1" applyBorder="1"/>
    <xf numFmtId="0" fontId="3" fillId="0" borderId="21" xfId="0" applyFont="1" applyBorder="1" applyAlignment="1">
      <alignment horizontal="center"/>
    </xf>
    <xf numFmtId="164" fontId="9" fillId="0" borderId="21" xfId="0" applyNumberFormat="1" applyFont="1" applyBorder="1" applyAlignment="1">
      <alignment horizontal="center"/>
    </xf>
    <xf numFmtId="2" fontId="9" fillId="0" borderId="44" xfId="0" applyNumberFormat="1" applyFont="1" applyBorder="1" applyAlignment="1">
      <alignment horizontal="center"/>
    </xf>
    <xf numFmtId="164" fontId="9" fillId="0" borderId="47" xfId="0" applyNumberFormat="1" applyFont="1" applyBorder="1" applyAlignment="1">
      <alignment horizontal="center"/>
    </xf>
    <xf numFmtId="2" fontId="9" fillId="0" borderId="23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64" fontId="17" fillId="0" borderId="19" xfId="3" applyNumberFormat="1" applyFont="1" applyFill="1" applyBorder="1" applyAlignment="1">
      <alignment horizontal="center" wrapText="1"/>
    </xf>
    <xf numFmtId="2" fontId="13" fillId="0" borderId="42" xfId="0" applyNumberFormat="1" applyFont="1" applyBorder="1" applyAlignment="1">
      <alignment horizontal="center"/>
    </xf>
    <xf numFmtId="164" fontId="13" fillId="0" borderId="5" xfId="0" applyNumberFormat="1" applyFont="1" applyBorder="1" applyAlignment="1">
      <alignment horizontal="center"/>
    </xf>
    <xf numFmtId="2" fontId="13" fillId="0" borderId="18" xfId="0" applyNumberFormat="1" applyFont="1" applyBorder="1" applyAlignment="1">
      <alignment horizontal="center"/>
    </xf>
    <xf numFmtId="0" fontId="9" fillId="0" borderId="45" xfId="0" applyFont="1" applyBorder="1"/>
    <xf numFmtId="0" fontId="9" fillId="0" borderId="54" xfId="0" applyFont="1" applyBorder="1" applyAlignment="1">
      <alignment horizontal="center"/>
    </xf>
    <xf numFmtId="164" fontId="9" fillId="0" borderId="45" xfId="0" applyNumberFormat="1" applyFont="1" applyBorder="1" applyAlignment="1">
      <alignment horizontal="center"/>
    </xf>
    <xf numFmtId="2" fontId="9" fillId="0" borderId="46" xfId="0" applyNumberFormat="1" applyFont="1" applyBorder="1" applyAlignment="1">
      <alignment horizontal="center"/>
    </xf>
    <xf numFmtId="164" fontId="9" fillId="0" borderId="14" xfId="0" applyNumberFormat="1" applyFont="1" applyBorder="1" applyAlignment="1">
      <alignment horizontal="center"/>
    </xf>
    <xf numFmtId="2" fontId="9" fillId="0" borderId="59" xfId="0" applyNumberFormat="1" applyFont="1" applyBorder="1" applyAlignment="1">
      <alignment horizontal="center"/>
    </xf>
    <xf numFmtId="0" fontId="9" fillId="0" borderId="58" xfId="0" applyFont="1" applyBorder="1"/>
    <xf numFmtId="0" fontId="9" fillId="0" borderId="57" xfId="0" applyFont="1" applyBorder="1" applyAlignment="1">
      <alignment horizontal="center"/>
    </xf>
    <xf numFmtId="0" fontId="9" fillId="0" borderId="58" xfId="0" applyFont="1" applyBorder="1" applyAlignment="1">
      <alignment horizontal="center"/>
    </xf>
    <xf numFmtId="0" fontId="9" fillId="0" borderId="60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61" xfId="0" applyFont="1" applyBorder="1" applyAlignment="1">
      <alignment horizontal="left"/>
    </xf>
    <xf numFmtId="0" fontId="9" fillId="0" borderId="39" xfId="0" applyFont="1" applyBorder="1" applyAlignment="1">
      <alignment horizontal="center"/>
    </xf>
    <xf numFmtId="0" fontId="9" fillId="0" borderId="61" xfId="0" applyFont="1" applyBorder="1"/>
    <xf numFmtId="0" fontId="9" fillId="0" borderId="45" xfId="0" applyFont="1" applyBorder="1" applyAlignment="1">
      <alignment horizontal="left"/>
    </xf>
    <xf numFmtId="0" fontId="9" fillId="0" borderId="41" xfId="0" applyFont="1" applyBorder="1" applyAlignment="1">
      <alignment horizontal="left"/>
    </xf>
    <xf numFmtId="2" fontId="3" fillId="0" borderId="0" xfId="0" applyNumberFormat="1" applyFont="1"/>
    <xf numFmtId="0" fontId="9" fillId="0" borderId="39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0" fontId="9" fillId="0" borderId="20" xfId="0" applyFont="1" applyBorder="1" applyAlignment="1">
      <alignment horizontal="center"/>
    </xf>
    <xf numFmtId="0" fontId="21" fillId="0" borderId="62" xfId="0" applyFont="1" applyBorder="1" applyAlignment="1">
      <alignment horizontal="left"/>
    </xf>
    <xf numFmtId="0" fontId="15" fillId="0" borderId="62" xfId="0" applyFont="1" applyBorder="1" applyAlignment="1">
      <alignment horizontal="center"/>
    </xf>
    <xf numFmtId="2" fontId="13" fillId="0" borderId="62" xfId="0" applyNumberFormat="1" applyFont="1" applyBorder="1" applyAlignment="1">
      <alignment horizontal="center"/>
    </xf>
    <xf numFmtId="2" fontId="13" fillId="0" borderId="11" xfId="0" applyNumberFormat="1" applyFont="1" applyBorder="1" applyAlignment="1">
      <alignment horizontal="center"/>
    </xf>
    <xf numFmtId="2" fontId="13" fillId="0" borderId="63" xfId="0" applyNumberFormat="1" applyFont="1" applyBorder="1" applyAlignment="1">
      <alignment horizontal="center"/>
    </xf>
    <xf numFmtId="0" fontId="13" fillId="0" borderId="63" xfId="0" applyFont="1" applyBorder="1" applyAlignment="1">
      <alignment horizontal="center"/>
    </xf>
    <xf numFmtId="2" fontId="13" fillId="0" borderId="64" xfId="0" applyNumberFormat="1" applyFont="1" applyBorder="1" applyAlignment="1">
      <alignment horizontal="center"/>
    </xf>
    <xf numFmtId="164" fontId="17" fillId="0" borderId="5" xfId="3" applyNumberFormat="1" applyFont="1" applyFill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/>
    </xf>
    <xf numFmtId="0" fontId="9" fillId="0" borderId="10" xfId="0" applyFont="1" applyBorder="1"/>
    <xf numFmtId="0" fontId="9" fillId="0" borderId="21" xfId="0" applyFont="1" applyBorder="1"/>
    <xf numFmtId="0" fontId="9" fillId="0" borderId="44" xfId="0" applyFont="1" applyBorder="1" applyAlignment="1">
      <alignment horizontal="center"/>
    </xf>
    <xf numFmtId="0" fontId="13" fillId="0" borderId="47" xfId="0" applyFont="1" applyBorder="1"/>
    <xf numFmtId="0" fontId="9" fillId="0" borderId="23" xfId="0" applyFont="1" applyBorder="1" applyAlignment="1">
      <alignment horizontal="center"/>
    </xf>
    <xf numFmtId="0" fontId="13" fillId="0" borderId="0" xfId="0" applyFont="1" applyBorder="1"/>
    <xf numFmtId="164" fontId="13" fillId="0" borderId="0" xfId="0" applyNumberFormat="1" applyFont="1" applyBorder="1"/>
    <xf numFmtId="0" fontId="9" fillId="0" borderId="0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41" xfId="0" applyFont="1" applyBorder="1"/>
    <xf numFmtId="0" fontId="9" fillId="0" borderId="47" xfId="0" applyFont="1" applyBorder="1" applyAlignment="1">
      <alignment horizontal="center"/>
    </xf>
    <xf numFmtId="0" fontId="9" fillId="0" borderId="17" xfId="0" applyFont="1" applyBorder="1" applyAlignment="1">
      <alignment horizontal="left"/>
    </xf>
    <xf numFmtId="43" fontId="17" fillId="0" borderId="5" xfId="1" applyFont="1" applyFill="1" applyBorder="1" applyAlignment="1">
      <alignment horizontal="center" vertical="center" wrapText="1"/>
    </xf>
    <xf numFmtId="43" fontId="17" fillId="0" borderId="5" xfId="1" applyFont="1" applyFill="1" applyBorder="1" applyAlignment="1">
      <alignment vertical="center" wrapText="1"/>
    </xf>
    <xf numFmtId="0" fontId="9" fillId="0" borderId="20" xfId="0" applyFont="1" applyBorder="1" applyAlignment="1">
      <alignment horizontal="left"/>
    </xf>
    <xf numFmtId="0" fontId="13" fillId="0" borderId="60" xfId="0" applyFont="1" applyBorder="1" applyAlignment="1">
      <alignment horizontal="center"/>
    </xf>
    <xf numFmtId="164" fontId="13" fillId="0" borderId="14" xfId="0" applyNumberFormat="1" applyFont="1" applyBorder="1" applyAlignment="1">
      <alignment horizontal="center"/>
    </xf>
    <xf numFmtId="0" fontId="13" fillId="0" borderId="46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9" fillId="0" borderId="9" xfId="0" applyFont="1" applyBorder="1" applyAlignment="1">
      <alignment horizontal="left"/>
    </xf>
    <xf numFmtId="0" fontId="13" fillId="0" borderId="14" xfId="0" applyFont="1" applyBorder="1" applyAlignment="1">
      <alignment horizontal="center"/>
    </xf>
    <xf numFmtId="0" fontId="13" fillId="0" borderId="59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64" fontId="17" fillId="0" borderId="14" xfId="3" applyNumberFormat="1" applyFont="1" applyFill="1" applyBorder="1" applyAlignment="1">
      <alignment horizontal="center" vertical="center" wrapText="1"/>
    </xf>
    <xf numFmtId="2" fontId="13" fillId="0" borderId="46" xfId="0" applyNumberFormat="1" applyFont="1" applyBorder="1" applyAlignment="1">
      <alignment horizontal="center"/>
    </xf>
    <xf numFmtId="2" fontId="13" fillId="0" borderId="59" xfId="0" applyNumberFormat="1" applyFont="1" applyBorder="1" applyAlignment="1">
      <alignment horizontal="center"/>
    </xf>
    <xf numFmtId="0" fontId="13" fillId="0" borderId="45" xfId="0" applyFont="1" applyBorder="1"/>
    <xf numFmtId="2" fontId="13" fillId="0" borderId="5" xfId="0" applyNumberFormat="1" applyFont="1" applyBorder="1" applyAlignment="1">
      <alignment horizontal="center"/>
    </xf>
    <xf numFmtId="0" fontId="13" fillId="0" borderId="5" xfId="0" applyFont="1" applyBorder="1"/>
    <xf numFmtId="0" fontId="13" fillId="0" borderId="1" xfId="0" applyFont="1" applyBorder="1"/>
    <xf numFmtId="0" fontId="13" fillId="0" borderId="4" xfId="0" applyFont="1" applyBorder="1"/>
    <xf numFmtId="2" fontId="9" fillId="0" borderId="37" xfId="0" applyNumberFormat="1" applyFont="1" applyBorder="1" applyAlignment="1">
      <alignment horizontal="center"/>
    </xf>
    <xf numFmtId="0" fontId="3" fillId="0" borderId="3" xfId="0" applyFont="1" applyBorder="1"/>
    <xf numFmtId="0" fontId="3" fillId="0" borderId="1" xfId="0" applyFont="1" applyBorder="1"/>
    <xf numFmtId="0" fontId="3" fillId="0" borderId="4" xfId="0" applyFont="1" applyBorder="1"/>
    <xf numFmtId="0" fontId="2" fillId="0" borderId="21" xfId="0" applyFont="1" applyBorder="1"/>
    <xf numFmtId="164" fontId="2" fillId="0" borderId="47" xfId="0" applyNumberFormat="1" applyFont="1" applyBorder="1" applyAlignment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43" xfId="0" applyNumberFormat="1" applyFont="1" applyBorder="1" applyAlignment="1">
      <alignment horizontal="center"/>
    </xf>
    <xf numFmtId="2" fontId="2" fillId="0" borderId="65" xfId="0" applyNumberFormat="1" applyFont="1" applyBorder="1" applyAlignment="1">
      <alignment horizontal="center"/>
    </xf>
    <xf numFmtId="2" fontId="2" fillId="0" borderId="47" xfId="0" applyNumberFormat="1" applyFont="1" applyBorder="1" applyAlignment="1">
      <alignment horizontal="center"/>
    </xf>
    <xf numFmtId="0" fontId="24" fillId="0" borderId="0" xfId="0" applyFont="1" applyAlignment="1">
      <alignment horizontal="left"/>
    </xf>
  </cellXfs>
  <cellStyles count="4">
    <cellStyle name="Обычный" xfId="0" builtinId="0"/>
    <cellStyle name="Обычный 2" xfId="2"/>
    <cellStyle name="Обычный_Лист1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7"/>
  <sheetViews>
    <sheetView tabSelected="1" workbookViewId="0">
      <selection activeCell="B13" sqref="B13"/>
    </sheetView>
  </sheetViews>
  <sheetFormatPr defaultRowHeight="15" x14ac:dyDescent="0.25"/>
  <cols>
    <col min="1" max="1" width="46.5703125" style="2" customWidth="1"/>
    <col min="2" max="2" width="43.42578125" style="2" customWidth="1"/>
    <col min="3" max="3" width="15" style="2" customWidth="1"/>
    <col min="4" max="4" width="12.28515625" style="2" customWidth="1"/>
    <col min="5" max="5" width="13.5703125" style="2" customWidth="1"/>
    <col min="6" max="6" width="14.140625" style="2" customWidth="1"/>
    <col min="7" max="7" width="12.42578125" style="2" customWidth="1"/>
    <col min="8" max="8" width="15.28515625" style="2" customWidth="1"/>
    <col min="9" max="9" width="9.140625" style="2"/>
    <col min="10" max="10" width="4.42578125" style="2" customWidth="1"/>
    <col min="11" max="11" width="42.85546875" style="2" customWidth="1"/>
    <col min="12" max="13" width="13.7109375" style="2" customWidth="1"/>
    <col min="14" max="17" width="11" style="2" customWidth="1"/>
    <col min="18" max="18" width="12.28515625" style="2" customWidth="1"/>
    <col min="19" max="19" width="13.7109375" style="2" customWidth="1"/>
    <col min="20" max="20" width="11" style="2" customWidth="1"/>
    <col min="21" max="24" width="12.28515625" style="2" customWidth="1"/>
    <col min="25" max="25" width="13.7109375" style="2" customWidth="1"/>
    <col min="26" max="27" width="11.5703125" style="2" customWidth="1"/>
    <col min="28" max="28" width="13.7109375" style="2" customWidth="1"/>
    <col min="29" max="16384" width="9.140625" style="2"/>
  </cols>
  <sheetData>
    <row r="1" spans="1:27" x14ac:dyDescent="0.25">
      <c r="A1" s="1" t="s">
        <v>0</v>
      </c>
      <c r="B1"/>
      <c r="C1"/>
      <c r="D1"/>
      <c r="E1"/>
    </row>
    <row r="2" spans="1:27" x14ac:dyDescent="0.25">
      <c r="A2" s="2" t="s">
        <v>1</v>
      </c>
      <c r="B2"/>
      <c r="C2"/>
      <c r="D2"/>
      <c r="E2"/>
    </row>
    <row r="3" spans="1:27" ht="15" customHeight="1" x14ac:dyDescent="0.25">
      <c r="A3" s="2" t="s">
        <v>2</v>
      </c>
      <c r="B3"/>
      <c r="C3"/>
      <c r="D3"/>
      <c r="E3"/>
    </row>
    <row r="4" spans="1:27" ht="20.25" customHeight="1" x14ac:dyDescent="0.25">
      <c r="A4" s="3" t="s">
        <v>3</v>
      </c>
      <c r="B4" s="3" t="s">
        <v>4</v>
      </c>
      <c r="C4" s="3"/>
      <c r="D4" s="3"/>
      <c r="E4" s="3"/>
      <c r="F4" s="4" t="s">
        <v>5</v>
      </c>
      <c r="G4" s="5"/>
      <c r="H4" s="5"/>
      <c r="I4" s="5"/>
      <c r="J4" s="5"/>
      <c r="K4" s="5"/>
      <c r="L4" s="4" t="s">
        <v>6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6"/>
    </row>
    <row r="5" spans="1:27" ht="15" customHeight="1" x14ac:dyDescent="0.3">
      <c r="A5" s="3" t="s">
        <v>7</v>
      </c>
      <c r="B5" s="3"/>
      <c r="C5" s="3"/>
      <c r="D5" s="3"/>
      <c r="E5" s="3"/>
      <c r="J5" s="7"/>
      <c r="K5" s="8" t="s">
        <v>7</v>
      </c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6"/>
      <c r="X5" s="6"/>
      <c r="Y5" s="6"/>
      <c r="Z5" s="6"/>
      <c r="AA5" s="6"/>
    </row>
    <row r="6" spans="1:27" ht="15" customHeight="1" x14ac:dyDescent="0.3">
      <c r="A6" s="3" t="s">
        <v>8</v>
      </c>
      <c r="B6" s="3"/>
      <c r="C6" s="3"/>
      <c r="D6" s="3"/>
      <c r="E6" s="3"/>
      <c r="J6" s="9" t="s">
        <v>8</v>
      </c>
      <c r="K6" s="10" t="s">
        <v>8</v>
      </c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6"/>
      <c r="X6" s="6"/>
      <c r="Y6" s="6"/>
      <c r="Z6" s="6"/>
      <c r="AA6" s="6"/>
    </row>
    <row r="7" spans="1:27" ht="15" customHeight="1" x14ac:dyDescent="0.3">
      <c r="A7" s="3" t="s">
        <v>9</v>
      </c>
      <c r="B7" s="3"/>
      <c r="C7" s="3"/>
      <c r="D7" s="3"/>
      <c r="E7" s="3"/>
      <c r="J7" s="9" t="s">
        <v>10</v>
      </c>
      <c r="K7" s="10" t="s">
        <v>11</v>
      </c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6"/>
      <c r="X7" s="6"/>
      <c r="Y7" s="6"/>
      <c r="Z7" s="6"/>
      <c r="AA7" s="6"/>
    </row>
    <row r="8" spans="1:27" ht="15" customHeight="1" x14ac:dyDescent="0.3">
      <c r="A8" s="11" t="s">
        <v>12</v>
      </c>
      <c r="B8" s="11"/>
      <c r="C8" s="11"/>
      <c r="D8" s="11"/>
      <c r="E8" s="12"/>
      <c r="I8" s="13" t="s">
        <v>13</v>
      </c>
      <c r="J8" s="14"/>
      <c r="K8" s="14"/>
      <c r="L8" s="14"/>
      <c r="M8" s="14"/>
      <c r="N8" s="14"/>
      <c r="O8" s="15"/>
      <c r="P8" s="15"/>
      <c r="Q8" s="15"/>
      <c r="R8" s="15"/>
      <c r="S8" s="15"/>
      <c r="T8" s="15"/>
      <c r="U8" s="16"/>
      <c r="V8" s="16"/>
      <c r="W8" s="16"/>
      <c r="X8" s="16"/>
      <c r="Y8" s="16"/>
      <c r="Z8" s="16"/>
      <c r="AA8" s="16"/>
    </row>
    <row r="9" spans="1:27" ht="27" customHeight="1" thickBot="1" x14ac:dyDescent="0.3">
      <c r="A9" s="17" t="s">
        <v>14</v>
      </c>
      <c r="B9" s="17"/>
      <c r="C9" s="17"/>
      <c r="D9" s="17"/>
      <c r="E9" s="17"/>
      <c r="H9" s="18"/>
      <c r="I9" s="18"/>
      <c r="J9" s="19" t="s">
        <v>14</v>
      </c>
      <c r="K9" s="19"/>
      <c r="L9" s="19"/>
      <c r="M9" s="19"/>
      <c r="N9" s="19"/>
      <c r="O9" s="19"/>
      <c r="P9" s="19"/>
      <c r="Q9" s="19"/>
      <c r="R9" s="19"/>
      <c r="S9" s="19"/>
      <c r="T9" s="19"/>
      <c r="U9" s="18"/>
      <c r="V9" s="18"/>
      <c r="W9" s="18"/>
      <c r="X9" s="18"/>
      <c r="Y9" s="18"/>
      <c r="Z9" s="18"/>
      <c r="AA9" s="18"/>
    </row>
    <row r="10" spans="1:27" ht="15.75" thickBot="1" x14ac:dyDescent="0.3">
      <c r="A10" s="20" t="s">
        <v>15</v>
      </c>
      <c r="B10" s="21"/>
      <c r="C10" s="22"/>
      <c r="D10" s="22"/>
      <c r="E10" s="23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</row>
    <row r="11" spans="1:27" ht="16.5" thickBot="1" x14ac:dyDescent="0.3">
      <c r="A11" s="25" t="s">
        <v>16</v>
      </c>
      <c r="B11" s="26">
        <v>17270.2</v>
      </c>
      <c r="C11" s="27"/>
      <c r="D11" s="27"/>
      <c r="E11" s="28"/>
      <c r="J11" s="29"/>
      <c r="K11" s="30"/>
      <c r="L11" s="31" t="s">
        <v>17</v>
      </c>
      <c r="M11" s="32" t="s">
        <v>18</v>
      </c>
      <c r="N11" s="32" t="s">
        <v>19</v>
      </c>
      <c r="O11" s="32" t="s">
        <v>19</v>
      </c>
      <c r="P11" s="32" t="s">
        <v>20</v>
      </c>
      <c r="Q11" s="32" t="s">
        <v>21</v>
      </c>
      <c r="R11" s="31" t="s">
        <v>22</v>
      </c>
      <c r="S11" s="32" t="s">
        <v>23</v>
      </c>
      <c r="T11" s="33" t="s">
        <v>24</v>
      </c>
      <c r="U11" s="34"/>
      <c r="V11" s="35"/>
      <c r="W11" s="35"/>
      <c r="X11" s="35"/>
      <c r="Y11" s="35"/>
      <c r="Z11" s="35"/>
      <c r="AA11" s="36"/>
    </row>
    <row r="12" spans="1:27" ht="31.5" x14ac:dyDescent="0.25">
      <c r="A12" s="37" t="s">
        <v>25</v>
      </c>
      <c r="B12" s="38" t="s">
        <v>26</v>
      </c>
      <c r="C12" s="39" t="s">
        <v>27</v>
      </c>
      <c r="D12" s="40" t="s">
        <v>28</v>
      </c>
      <c r="E12" s="41" t="s">
        <v>29</v>
      </c>
      <c r="J12" s="42"/>
      <c r="K12" s="43"/>
      <c r="L12" s="44" t="s">
        <v>30</v>
      </c>
      <c r="M12" s="44" t="s">
        <v>31</v>
      </c>
      <c r="N12" s="44" t="s">
        <v>32</v>
      </c>
      <c r="O12" s="44" t="s">
        <v>32</v>
      </c>
      <c r="P12" s="44" t="s">
        <v>33</v>
      </c>
      <c r="Q12" s="44" t="s">
        <v>32</v>
      </c>
      <c r="R12" s="44" t="s">
        <v>32</v>
      </c>
      <c r="S12" s="44" t="s">
        <v>31</v>
      </c>
      <c r="T12" s="31" t="s">
        <v>34</v>
      </c>
      <c r="U12" s="31" t="s">
        <v>34</v>
      </c>
      <c r="V12" s="31" t="s">
        <v>35</v>
      </c>
      <c r="W12" s="45" t="s">
        <v>36</v>
      </c>
      <c r="X12" s="31" t="s">
        <v>37</v>
      </c>
      <c r="Y12" s="31" t="s">
        <v>38</v>
      </c>
      <c r="Z12" s="46" t="s">
        <v>39</v>
      </c>
      <c r="AA12" s="47" t="s">
        <v>40</v>
      </c>
    </row>
    <row r="13" spans="1:27" ht="16.5" thickBot="1" x14ac:dyDescent="0.3">
      <c r="A13" s="48" t="s">
        <v>41</v>
      </c>
      <c r="B13" s="49">
        <v>15597.7</v>
      </c>
      <c r="C13" s="40">
        <v>9190.4</v>
      </c>
      <c r="D13" s="40">
        <v>3353.8</v>
      </c>
      <c r="E13" s="41">
        <v>3053.5</v>
      </c>
      <c r="J13" s="42"/>
      <c r="K13" s="43"/>
      <c r="L13" s="50" t="s">
        <v>5</v>
      </c>
      <c r="M13" s="50"/>
      <c r="N13" s="50" t="s">
        <v>42</v>
      </c>
      <c r="O13" s="50" t="s">
        <v>43</v>
      </c>
      <c r="P13" s="50" t="s">
        <v>32</v>
      </c>
      <c r="Q13" s="50"/>
      <c r="R13" s="50"/>
      <c r="S13" s="50" t="s">
        <v>44</v>
      </c>
      <c r="T13" s="50" t="s">
        <v>45</v>
      </c>
      <c r="U13" s="50" t="s">
        <v>43</v>
      </c>
      <c r="V13" s="50"/>
      <c r="W13" s="50"/>
      <c r="X13" s="50"/>
      <c r="Y13" s="50"/>
      <c r="Z13" s="51"/>
      <c r="AA13" s="52"/>
    </row>
    <row r="14" spans="1:27" ht="16.5" thickBot="1" x14ac:dyDescent="0.3">
      <c r="A14" s="25" t="s">
        <v>46</v>
      </c>
      <c r="B14" s="53">
        <v>9</v>
      </c>
      <c r="C14" s="54"/>
      <c r="D14" s="54"/>
      <c r="E14" s="55"/>
      <c r="J14" s="52"/>
      <c r="K14" s="56"/>
      <c r="L14" s="50" t="s">
        <v>47</v>
      </c>
      <c r="M14" s="50"/>
      <c r="N14" s="50" t="s">
        <v>47</v>
      </c>
      <c r="O14" s="50" t="s">
        <v>47</v>
      </c>
      <c r="P14" s="50" t="s">
        <v>47</v>
      </c>
      <c r="Q14" s="50" t="s">
        <v>47</v>
      </c>
      <c r="R14" s="50" t="s">
        <v>47</v>
      </c>
      <c r="S14" s="50" t="s">
        <v>48</v>
      </c>
      <c r="T14" s="50" t="s">
        <v>47</v>
      </c>
      <c r="U14" s="50"/>
      <c r="V14" s="50" t="s">
        <v>47</v>
      </c>
      <c r="W14" s="50" t="s">
        <v>47</v>
      </c>
      <c r="X14" s="50" t="s">
        <v>47</v>
      </c>
      <c r="Y14" s="50" t="s">
        <v>47</v>
      </c>
      <c r="Z14" s="57" t="s">
        <v>47</v>
      </c>
      <c r="AA14" s="58" t="s">
        <v>47</v>
      </c>
    </row>
    <row r="15" spans="1:27" ht="18.75" x14ac:dyDescent="0.3">
      <c r="A15" s="59" t="s">
        <v>49</v>
      </c>
      <c r="B15" s="60">
        <v>10</v>
      </c>
      <c r="C15" s="61"/>
      <c r="D15" s="61"/>
      <c r="E15" s="62"/>
      <c r="J15" s="63" t="s">
        <v>50</v>
      </c>
      <c r="K15" s="64" t="s">
        <v>51</v>
      </c>
      <c r="L15" s="65">
        <v>0</v>
      </c>
      <c r="M15" s="65"/>
      <c r="N15" s="65"/>
      <c r="O15" s="65"/>
      <c r="P15" s="65"/>
      <c r="Q15" s="65"/>
      <c r="R15" s="65"/>
      <c r="S15" s="66"/>
      <c r="T15" s="67"/>
      <c r="U15" s="67"/>
      <c r="V15" s="66"/>
      <c r="W15" s="66"/>
      <c r="X15" s="66"/>
      <c r="Y15" s="68"/>
      <c r="Z15" s="69"/>
      <c r="AA15" s="70"/>
    </row>
    <row r="16" spans="1:27" ht="19.5" thickBot="1" x14ac:dyDescent="0.35">
      <c r="A16" s="71" t="s">
        <v>52</v>
      </c>
      <c r="B16" s="72">
        <v>5</v>
      </c>
      <c r="C16" s="73"/>
      <c r="D16" s="73"/>
      <c r="E16" s="74"/>
      <c r="G16" s="75"/>
      <c r="H16" s="75"/>
      <c r="J16" s="42"/>
      <c r="K16" s="76"/>
      <c r="L16" s="77"/>
      <c r="M16" s="77"/>
      <c r="N16" s="78"/>
      <c r="O16" s="78"/>
      <c r="P16" s="78"/>
      <c r="Q16" s="78"/>
      <c r="R16" s="78"/>
      <c r="S16" s="77"/>
      <c r="T16" s="77"/>
      <c r="U16" s="77"/>
      <c r="V16" s="77"/>
      <c r="W16" s="77"/>
      <c r="X16" s="77"/>
      <c r="Y16" s="77"/>
      <c r="Z16" s="79"/>
      <c r="AA16" s="70"/>
    </row>
    <row r="17" spans="1:28" ht="19.5" thickBot="1" x14ac:dyDescent="0.35">
      <c r="A17" s="80"/>
      <c r="B17" s="80"/>
      <c r="C17" s="81" t="s">
        <v>53</v>
      </c>
      <c r="D17" s="82"/>
      <c r="E17" s="83" t="s">
        <v>54</v>
      </c>
      <c r="F17" s="84"/>
      <c r="G17" s="85" t="s">
        <v>55</v>
      </c>
      <c r="H17" s="86"/>
      <c r="J17" s="42">
        <v>1</v>
      </c>
      <c r="K17" s="87" t="s">
        <v>56</v>
      </c>
      <c r="L17" s="77">
        <v>259833.89</v>
      </c>
      <c r="M17" s="77"/>
      <c r="N17" s="78">
        <v>624.65</v>
      </c>
      <c r="O17" s="78">
        <v>3085.54</v>
      </c>
      <c r="P17" s="78">
        <v>1004.25</v>
      </c>
      <c r="Q17" s="78">
        <v>684.31</v>
      </c>
      <c r="R17" s="78">
        <v>24219.18</v>
      </c>
      <c r="S17" s="77">
        <f>T17+U17+V17+W17+X17+Y17</f>
        <v>167127.12</v>
      </c>
      <c r="T17" s="77">
        <v>556.79999999999995</v>
      </c>
      <c r="U17" s="77">
        <v>2750.1</v>
      </c>
      <c r="V17" s="77">
        <v>1985.92</v>
      </c>
      <c r="W17" s="77">
        <v>1950.88</v>
      </c>
      <c r="X17" s="77">
        <v>8600.1200000000008</v>
      </c>
      <c r="Y17" s="88">
        <v>151283.29999999999</v>
      </c>
      <c r="Z17" s="79">
        <v>14533.68</v>
      </c>
      <c r="AA17" s="70"/>
      <c r="AB17" s="224">
        <f>T17+U17+V17+W17+X17+Y17+R17+Q17+P17+O17+L17+N17+Z17</f>
        <v>471112.62000000005</v>
      </c>
    </row>
    <row r="18" spans="1:28" ht="18.75" x14ac:dyDescent="0.3">
      <c r="A18" s="89" t="s">
        <v>57</v>
      </c>
      <c r="B18" s="89" t="s">
        <v>58</v>
      </c>
      <c r="C18" s="90" t="s">
        <v>59</v>
      </c>
      <c r="D18" s="91" t="s">
        <v>60</v>
      </c>
      <c r="E18" s="92" t="s">
        <v>59</v>
      </c>
      <c r="F18" s="93" t="s">
        <v>60</v>
      </c>
      <c r="G18" s="92" t="s">
        <v>59</v>
      </c>
      <c r="H18" s="93" t="s">
        <v>60</v>
      </c>
      <c r="J18" s="94"/>
      <c r="K18" s="76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95"/>
      <c r="Z18" s="79"/>
      <c r="AA18" s="70"/>
    </row>
    <row r="19" spans="1:28" ht="18.75" x14ac:dyDescent="0.3">
      <c r="A19" s="89" t="s">
        <v>61</v>
      </c>
      <c r="B19" s="89" t="s">
        <v>62</v>
      </c>
      <c r="C19" s="96" t="s">
        <v>63</v>
      </c>
      <c r="D19" s="97" t="s">
        <v>64</v>
      </c>
      <c r="E19" s="98" t="s">
        <v>63</v>
      </c>
      <c r="F19" s="99" t="s">
        <v>65</v>
      </c>
      <c r="G19" s="98" t="s">
        <v>63</v>
      </c>
      <c r="H19" s="99" t="s">
        <v>65</v>
      </c>
      <c r="J19" s="94">
        <v>2</v>
      </c>
      <c r="K19" s="76" t="s">
        <v>66</v>
      </c>
      <c r="L19" s="78">
        <v>4879970.26</v>
      </c>
      <c r="M19" s="78">
        <v>1012538.76</v>
      </c>
      <c r="N19" s="78">
        <v>14878.46</v>
      </c>
      <c r="O19" s="78">
        <v>74204.149999999994</v>
      </c>
      <c r="P19" s="78">
        <v>24105.88</v>
      </c>
      <c r="Q19" s="78">
        <v>16293.27</v>
      </c>
      <c r="R19" s="78">
        <v>428397.29</v>
      </c>
      <c r="S19" s="78">
        <f>SUM(T19:Y19)</f>
        <v>3845322.1</v>
      </c>
      <c r="T19" s="78">
        <v>79018.7</v>
      </c>
      <c r="U19" s="78">
        <v>550646.71</v>
      </c>
      <c r="V19" s="78">
        <v>125392.03</v>
      </c>
      <c r="W19" s="78">
        <v>157709.62</v>
      </c>
      <c r="X19" s="78">
        <v>233555.98</v>
      </c>
      <c r="Y19" s="95">
        <v>2698999.06</v>
      </c>
      <c r="Z19" s="100">
        <v>27694.51</v>
      </c>
      <c r="AA19" s="101">
        <v>69798.570000000007</v>
      </c>
      <c r="AB19" s="224">
        <f>L19+M19+N19+O19+P19+Q19+R19+T19+U19+V19+X19++W19+Y19+Z19+AA19</f>
        <v>10393203.25</v>
      </c>
    </row>
    <row r="20" spans="1:28" ht="18.75" x14ac:dyDescent="0.3">
      <c r="A20" s="102"/>
      <c r="B20" s="102"/>
      <c r="C20" s="103"/>
      <c r="D20" s="97" t="s">
        <v>67</v>
      </c>
      <c r="E20" s="104"/>
      <c r="F20" s="99" t="s">
        <v>67</v>
      </c>
      <c r="G20" s="104"/>
      <c r="H20" s="99" t="s">
        <v>67</v>
      </c>
      <c r="J20" s="94"/>
      <c r="K20" s="76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95"/>
      <c r="Z20" s="79"/>
      <c r="AA20" s="105"/>
    </row>
    <row r="21" spans="1:28" ht="19.5" thickBot="1" x14ac:dyDescent="0.35">
      <c r="A21" s="106"/>
      <c r="B21" s="102"/>
      <c r="C21" s="107" t="s">
        <v>48</v>
      </c>
      <c r="D21" s="108" t="s">
        <v>47</v>
      </c>
      <c r="E21" s="109" t="s">
        <v>48</v>
      </c>
      <c r="F21" s="110" t="s">
        <v>47</v>
      </c>
      <c r="G21" s="109" t="s">
        <v>48</v>
      </c>
      <c r="H21" s="110" t="s">
        <v>47</v>
      </c>
      <c r="J21" s="94">
        <v>3</v>
      </c>
      <c r="K21" s="76" t="s">
        <v>68</v>
      </c>
      <c r="L21" s="78">
        <v>3811808.63</v>
      </c>
      <c r="M21" s="78">
        <v>764244.16</v>
      </c>
      <c r="N21" s="78">
        <v>11941.5</v>
      </c>
      <c r="O21" s="78">
        <v>59459.55</v>
      </c>
      <c r="P21" s="78">
        <v>19391.740000000002</v>
      </c>
      <c r="Q21" s="78">
        <v>13181.98</v>
      </c>
      <c r="R21" s="78">
        <v>371536.91</v>
      </c>
      <c r="S21" s="78">
        <f>T21+V21+W21+X21+Y21</f>
        <v>2933566.17</v>
      </c>
      <c r="T21" s="78">
        <v>77817.36</v>
      </c>
      <c r="U21" s="78">
        <v>455718.57</v>
      </c>
      <c r="V21" s="78">
        <v>124354.99</v>
      </c>
      <c r="W21" s="78">
        <v>155442.29999999999</v>
      </c>
      <c r="X21" s="78">
        <v>239929.02</v>
      </c>
      <c r="Y21" s="95">
        <v>2336022.5</v>
      </c>
      <c r="Z21" s="100">
        <v>42654.07</v>
      </c>
      <c r="AA21" s="70">
        <v>57672.42</v>
      </c>
      <c r="AB21" s="224">
        <f>L21+M21+N21+O21+Q21++P21+R21+T21+U21+V21+W21+X21+Y21+Z21+AA21</f>
        <v>8541175.7000000011</v>
      </c>
    </row>
    <row r="22" spans="1:28" ht="60" customHeight="1" x14ac:dyDescent="0.3">
      <c r="A22" s="111" t="s">
        <v>69</v>
      </c>
      <c r="B22" s="112" t="s">
        <v>70</v>
      </c>
      <c r="C22" s="113">
        <f>D22*$B$13*12</f>
        <v>608310.30000000005</v>
      </c>
      <c r="D22" s="114">
        <v>3.25</v>
      </c>
      <c r="E22" s="113">
        <f>D22*$C$13*2+D22*$B$13*10</f>
        <v>566662.85</v>
      </c>
      <c r="F22" s="114">
        <f>E22/$B$13/12</f>
        <v>3.0274914998151434</v>
      </c>
      <c r="G22" s="113">
        <f>C22-E22</f>
        <v>41647.45000000007</v>
      </c>
      <c r="H22" s="114">
        <f>D22-F22</f>
        <v>0.22250850018485657</v>
      </c>
      <c r="J22" s="94"/>
      <c r="K22" s="76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95"/>
      <c r="Z22" s="79"/>
      <c r="AA22" s="70"/>
    </row>
    <row r="23" spans="1:28" ht="27.75" customHeight="1" x14ac:dyDescent="0.3">
      <c r="A23" s="115" t="s">
        <v>71</v>
      </c>
      <c r="B23" s="116"/>
      <c r="C23" s="117"/>
      <c r="D23" s="118"/>
      <c r="E23" s="117"/>
      <c r="F23" s="118"/>
      <c r="G23" s="117"/>
      <c r="H23" s="118"/>
      <c r="J23" s="94">
        <v>4</v>
      </c>
      <c r="K23" s="76" t="s">
        <v>72</v>
      </c>
      <c r="L23" s="78">
        <f>L17+L19-L21</f>
        <v>1327995.5199999996</v>
      </c>
      <c r="M23" s="78">
        <f t="shared" ref="M23:Y23" si="0">M17+M19-M21</f>
        <v>248294.59999999998</v>
      </c>
      <c r="N23" s="78">
        <f t="shared" si="0"/>
        <v>3561.6099999999988</v>
      </c>
      <c r="O23" s="78">
        <f t="shared" si="0"/>
        <v>17830.139999999985</v>
      </c>
      <c r="P23" s="78">
        <f t="shared" si="0"/>
        <v>5718.3899999999994</v>
      </c>
      <c r="Q23" s="78">
        <f t="shared" si="0"/>
        <v>3795.6000000000022</v>
      </c>
      <c r="R23" s="78">
        <f t="shared" si="0"/>
        <v>81079.56</v>
      </c>
      <c r="S23" s="78">
        <f>S17+S19-S21</f>
        <v>1078883.0500000003</v>
      </c>
      <c r="T23" s="78">
        <f t="shared" si="0"/>
        <v>1758.1399999999994</v>
      </c>
      <c r="U23" s="78">
        <f>U17+U19-U21</f>
        <v>97678.239999999932</v>
      </c>
      <c r="V23" s="78">
        <f t="shared" si="0"/>
        <v>3022.9599999999919</v>
      </c>
      <c r="W23" s="78">
        <f>W17+W19-W21</f>
        <v>4218.2000000000116</v>
      </c>
      <c r="X23" s="78">
        <f>X17+X19-X21</f>
        <v>2227.0800000000163</v>
      </c>
      <c r="Y23" s="78">
        <f t="shared" si="0"/>
        <v>514259.85999999987</v>
      </c>
      <c r="Z23" s="95">
        <f>Z17+Z19-Z21</f>
        <v>-425.87999999999738</v>
      </c>
      <c r="AA23" s="119">
        <f>AA17+AA19-AA21</f>
        <v>12126.150000000009</v>
      </c>
      <c r="AB23" s="224">
        <f>L23+M23+N23+O23+P23+Q23+R23+T23+U23+V23+W23+Y23+X23+Z23+AA23</f>
        <v>2323140.1699999995</v>
      </c>
    </row>
    <row r="24" spans="1:28" ht="12" customHeight="1" thickBot="1" x14ac:dyDescent="0.3">
      <c r="A24" s="120"/>
      <c r="B24" s="121"/>
      <c r="C24" s="122"/>
      <c r="D24" s="123"/>
      <c r="E24" s="122"/>
      <c r="F24" s="123"/>
      <c r="G24" s="124"/>
      <c r="H24" s="123"/>
      <c r="J24" s="94"/>
      <c r="K24" s="125"/>
      <c r="L24" s="126"/>
      <c r="M24" s="126"/>
      <c r="N24" s="126"/>
      <c r="O24" s="126"/>
      <c r="P24" s="126"/>
      <c r="Q24" s="126"/>
      <c r="R24" s="126"/>
      <c r="S24" s="126"/>
      <c r="T24" s="127"/>
      <c r="U24" s="127"/>
      <c r="V24" s="127"/>
      <c r="W24" s="127"/>
      <c r="X24" s="127"/>
      <c r="Y24" s="128"/>
      <c r="Z24" s="129"/>
      <c r="AA24" s="130"/>
    </row>
    <row r="25" spans="1:28" ht="48.75" customHeight="1" thickBot="1" x14ac:dyDescent="0.3">
      <c r="A25" s="131" t="s">
        <v>73</v>
      </c>
      <c r="B25" s="112" t="s">
        <v>74</v>
      </c>
      <c r="C25" s="132">
        <f>D25*$B$13*12</f>
        <v>580234.44000000006</v>
      </c>
      <c r="D25" s="133">
        <v>3.1</v>
      </c>
      <c r="E25" s="132">
        <f>D25*$C$13*2+D25*$B$13*10</f>
        <v>540509.18000000005</v>
      </c>
      <c r="F25" s="133">
        <f>E25/$B$13/12</f>
        <v>2.8877611229005988</v>
      </c>
      <c r="G25" s="113">
        <f>C25-E25</f>
        <v>39725.260000000009</v>
      </c>
      <c r="H25" s="133">
        <f>D25-F25</f>
        <v>0.21223887709940126</v>
      </c>
      <c r="J25" s="134"/>
      <c r="K25" s="135"/>
      <c r="L25" s="136"/>
      <c r="M25" s="137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9"/>
      <c r="Z25" s="140"/>
      <c r="AA25" s="141"/>
      <c r="AB25" s="224"/>
    </row>
    <row r="26" spans="1:28" ht="36.75" thickBot="1" x14ac:dyDescent="0.3">
      <c r="A26" s="142" t="s">
        <v>71</v>
      </c>
      <c r="B26" s="121"/>
      <c r="C26" s="143"/>
      <c r="D26" s="118"/>
      <c r="E26" s="143"/>
      <c r="F26" s="118"/>
      <c r="G26" s="144"/>
      <c r="H26" s="118"/>
      <c r="J26" s="145"/>
      <c r="K26" s="145"/>
      <c r="L26"/>
      <c r="M26"/>
      <c r="N26" s="146"/>
      <c r="O26" s="146"/>
      <c r="P26" s="146"/>
      <c r="Q26" s="146"/>
      <c r="R26" s="146"/>
      <c r="S26" s="147"/>
      <c r="T26" s="147"/>
      <c r="U26" s="147"/>
      <c r="V26" s="147"/>
      <c r="W26" s="148" t="s">
        <v>75</v>
      </c>
      <c r="X26" s="148"/>
      <c r="Y26" s="148"/>
    </row>
    <row r="27" spans="1:28" ht="15.75" x14ac:dyDescent="0.25">
      <c r="A27" s="149" t="s">
        <v>76</v>
      </c>
      <c r="B27" s="150" t="s">
        <v>77</v>
      </c>
      <c r="C27" s="113">
        <f>D27*$B$13*12</f>
        <v>449213.76</v>
      </c>
      <c r="D27" s="151">
        <v>2.4</v>
      </c>
      <c r="E27" s="113">
        <f>D27*$C$13*2+D27*$B$13*10</f>
        <v>418458.72000000003</v>
      </c>
      <c r="F27" s="151">
        <f>E27/$B$13/12</f>
        <v>2.2356860306327215</v>
      </c>
      <c r="G27" s="152">
        <f>C27-E27</f>
        <v>30755.039999999979</v>
      </c>
      <c r="H27" s="153">
        <f>D27-F27</f>
        <v>0.16431396936727838</v>
      </c>
      <c r="J27" s="145"/>
      <c r="K27" s="154"/>
      <c r="L27"/>
      <c r="M27"/>
      <c r="N27" s="147"/>
      <c r="O27" s="147"/>
      <c r="P27" s="147"/>
      <c r="Q27" s="147"/>
      <c r="R27" s="147"/>
      <c r="S27" s="147"/>
      <c r="T27" s="147"/>
      <c r="U27" s="147"/>
      <c r="V27" s="147"/>
      <c r="W27" s="155" t="s">
        <v>78</v>
      </c>
      <c r="X27" s="155"/>
      <c r="Y27" s="155"/>
    </row>
    <row r="28" spans="1:28" ht="15.75" x14ac:dyDescent="0.25">
      <c r="A28" s="156" t="s">
        <v>79</v>
      </c>
      <c r="B28" s="157" t="s">
        <v>80</v>
      </c>
      <c r="C28" s="158"/>
      <c r="D28" s="159" t="s">
        <v>5</v>
      </c>
      <c r="E28" s="158"/>
      <c r="F28" s="159" t="s">
        <v>5</v>
      </c>
      <c r="G28" s="160"/>
      <c r="H28" s="161" t="s">
        <v>5</v>
      </c>
      <c r="J28" s="145"/>
      <c r="K28" s="162"/>
      <c r="L28"/>
      <c r="M28"/>
      <c r="N28" s="147"/>
      <c r="O28" s="147"/>
      <c r="P28" s="147"/>
      <c r="Q28" s="147"/>
      <c r="R28" s="147"/>
      <c r="S28" s="147"/>
      <c r="T28" s="147"/>
      <c r="U28" s="147"/>
      <c r="V28" s="147"/>
      <c r="W28"/>
      <c r="X28"/>
      <c r="Y28"/>
    </row>
    <row r="29" spans="1:28" ht="15.75" x14ac:dyDescent="0.25">
      <c r="A29" s="156" t="s">
        <v>81</v>
      </c>
      <c r="B29" s="157" t="s">
        <v>82</v>
      </c>
      <c r="C29" s="158"/>
      <c r="D29" s="159"/>
      <c r="E29" s="158"/>
      <c r="F29" s="159"/>
      <c r="G29" s="160"/>
      <c r="H29" s="161"/>
      <c r="J29" s="145"/>
      <c r="K29" s="163"/>
      <c r="L29" s="163"/>
      <c r="M29" s="163"/>
      <c r="N29" s="147"/>
      <c r="O29" s="147"/>
      <c r="P29" s="147"/>
      <c r="Q29" s="147"/>
      <c r="R29" s="147"/>
      <c r="S29" s="147"/>
      <c r="T29" s="147"/>
      <c r="U29" s="147"/>
      <c r="V29" s="147"/>
      <c r="W29" s="163" t="s">
        <v>83</v>
      </c>
      <c r="X29" s="163"/>
      <c r="Y29"/>
    </row>
    <row r="30" spans="1:28" ht="16.5" thickBot="1" x14ac:dyDescent="0.3">
      <c r="A30" s="164"/>
      <c r="B30" s="165"/>
      <c r="C30" s="166"/>
      <c r="D30" s="167"/>
      <c r="E30" s="166"/>
      <c r="F30" s="167"/>
      <c r="G30" s="168"/>
      <c r="H30" s="169"/>
      <c r="J30" s="145"/>
      <c r="K30" s="170"/>
      <c r="L30"/>
      <c r="M30"/>
      <c r="N30" s="147"/>
      <c r="O30" s="147"/>
      <c r="P30" s="147"/>
      <c r="Q30" s="147"/>
      <c r="R30" s="147"/>
      <c r="S30" s="147"/>
      <c r="T30" s="147"/>
      <c r="U30" s="147"/>
      <c r="V30" s="147"/>
      <c r="W30" s="170" t="s">
        <v>84</v>
      </c>
      <c r="X30" s="170"/>
      <c r="Y30" s="170"/>
    </row>
    <row r="31" spans="1:28" ht="15.75" x14ac:dyDescent="0.25">
      <c r="A31" s="149" t="s">
        <v>85</v>
      </c>
      <c r="B31" s="150" t="s">
        <v>86</v>
      </c>
      <c r="C31" s="113">
        <f>D31*$B$13*12</f>
        <v>393062.04000000004</v>
      </c>
      <c r="D31" s="151">
        <v>2.1</v>
      </c>
      <c r="E31" s="113">
        <f>D31*$C$13*2+D31*$B$13*10</f>
        <v>366151.38</v>
      </c>
      <c r="F31" s="151">
        <f>E31/$B$13/12</f>
        <v>1.9562252768036312</v>
      </c>
      <c r="G31" s="152">
        <f>C31-E31</f>
        <v>26910.660000000033</v>
      </c>
      <c r="H31" s="153">
        <f>D31-F31</f>
        <v>0.14377472319636886</v>
      </c>
      <c r="J31" s="145"/>
      <c r="K31" s="145"/>
      <c r="L31" s="145"/>
      <c r="M31" s="145"/>
      <c r="N31" s="147"/>
      <c r="O31" s="147"/>
      <c r="P31" s="147"/>
      <c r="Q31" s="147"/>
      <c r="R31" s="147"/>
      <c r="S31" s="147"/>
      <c r="T31" s="171"/>
      <c r="U31" s="171"/>
      <c r="V31" s="147"/>
      <c r="W31"/>
      <c r="X31"/>
      <c r="Y31"/>
    </row>
    <row r="32" spans="1:28" ht="15.75" x14ac:dyDescent="0.25">
      <c r="A32" s="156" t="s">
        <v>87</v>
      </c>
      <c r="B32" s="157"/>
      <c r="C32" s="160"/>
      <c r="D32" s="159"/>
      <c r="E32" s="160"/>
      <c r="F32" s="159"/>
      <c r="G32" s="160"/>
      <c r="H32" s="161"/>
      <c r="J32" s="145"/>
      <c r="K32" s="172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</row>
    <row r="33" spans="1:25" ht="16.5" thickBot="1" x14ac:dyDescent="0.3">
      <c r="A33" s="164" t="s">
        <v>88</v>
      </c>
      <c r="B33" s="165"/>
      <c r="C33" s="168"/>
      <c r="D33" s="167"/>
      <c r="E33" s="168"/>
      <c r="F33" s="167"/>
      <c r="G33" s="168"/>
      <c r="H33" s="169"/>
      <c r="J33" s="173"/>
      <c r="K33" s="174"/>
      <c r="L33" s="175"/>
      <c r="M33" s="175"/>
      <c r="N33" s="146"/>
      <c r="O33" s="146"/>
      <c r="P33" s="146"/>
      <c r="Q33" s="146"/>
      <c r="R33" s="146"/>
      <c r="S33" s="146"/>
      <c r="T33" s="147"/>
      <c r="U33" s="147"/>
      <c r="V33" s="147"/>
      <c r="W33" s="147"/>
      <c r="X33" s="147"/>
      <c r="Y33" s="147"/>
    </row>
    <row r="34" spans="1:25" ht="28.5" x14ac:dyDescent="0.25">
      <c r="A34" s="176" t="s">
        <v>89</v>
      </c>
      <c r="B34" s="150"/>
      <c r="C34" s="177">
        <f>D34*$B$13*12</f>
        <v>1113675.78</v>
      </c>
      <c r="D34" s="178">
        <v>5.95</v>
      </c>
      <c r="E34" s="177">
        <f>D34*C13*12+E13*8*D34++D13*7*D34</f>
        <v>941226.92999999993</v>
      </c>
      <c r="F34" s="178">
        <f>E34/$B$13/12</f>
        <v>5.0286630400635985</v>
      </c>
      <c r="G34" s="179">
        <f>C34-E34</f>
        <v>172448.85000000009</v>
      </c>
      <c r="H34" s="180">
        <f>D34-F34</f>
        <v>0.92133695993640163</v>
      </c>
      <c r="J34" s="145"/>
      <c r="K34" s="174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</row>
    <row r="35" spans="1:25" ht="15.75" x14ac:dyDescent="0.25">
      <c r="A35" s="181" t="s">
        <v>90</v>
      </c>
      <c r="B35" s="182" t="s">
        <v>91</v>
      </c>
      <c r="C35" s="183"/>
      <c r="D35" s="184"/>
      <c r="E35" s="183"/>
      <c r="F35" s="184"/>
      <c r="G35" s="185"/>
      <c r="H35" s="186"/>
      <c r="J35" s="145"/>
      <c r="K35" s="145"/>
      <c r="L35" s="145"/>
      <c r="M35" s="145"/>
      <c r="N35" s="146"/>
      <c r="O35" s="146"/>
      <c r="P35" s="146"/>
      <c r="Q35" s="146"/>
      <c r="R35" s="146"/>
      <c r="S35" s="147"/>
      <c r="T35" s="147"/>
      <c r="U35" s="147"/>
      <c r="V35" s="147"/>
      <c r="W35" s="147"/>
      <c r="X35" s="147"/>
      <c r="Y35" s="147"/>
    </row>
    <row r="36" spans="1:25" ht="15.75" x14ac:dyDescent="0.25">
      <c r="A36" s="187" t="s">
        <v>92</v>
      </c>
      <c r="B36" s="188"/>
      <c r="C36" s="183"/>
      <c r="D36" s="184"/>
      <c r="E36" s="183"/>
      <c r="F36" s="184"/>
      <c r="G36" s="185"/>
      <c r="H36" s="186"/>
      <c r="J36" s="145"/>
      <c r="K36" s="145"/>
      <c r="L36" s="145"/>
      <c r="M36" s="145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</row>
    <row r="37" spans="1:25" ht="15.75" x14ac:dyDescent="0.25">
      <c r="A37" s="181" t="s">
        <v>93</v>
      </c>
      <c r="B37" s="182" t="s">
        <v>94</v>
      </c>
      <c r="C37" s="183"/>
      <c r="D37" s="184"/>
      <c r="E37" s="183"/>
      <c r="F37" s="184"/>
      <c r="G37" s="185"/>
      <c r="H37" s="186"/>
      <c r="J37" s="145"/>
      <c r="K37" s="145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</row>
    <row r="38" spans="1:25" ht="15.75" x14ac:dyDescent="0.25">
      <c r="A38" s="187"/>
      <c r="B38" s="188"/>
      <c r="C38" s="183"/>
      <c r="D38" s="184"/>
      <c r="E38" s="183"/>
      <c r="F38" s="184"/>
      <c r="G38" s="185"/>
      <c r="H38" s="186"/>
      <c r="J38" s="145"/>
      <c r="K38" s="145"/>
      <c r="L38" s="147"/>
      <c r="M38" s="147"/>
      <c r="N38" s="145"/>
      <c r="O38" s="145"/>
      <c r="P38" s="145"/>
      <c r="Q38" s="145"/>
      <c r="R38" s="145"/>
      <c r="S38" s="147"/>
      <c r="T38" s="147"/>
      <c r="U38" s="147"/>
      <c r="V38" s="147"/>
      <c r="W38" s="147"/>
      <c r="X38" s="147"/>
      <c r="Y38" s="147"/>
    </row>
    <row r="39" spans="1:25" ht="15.75" x14ac:dyDescent="0.25">
      <c r="A39" s="189" t="s">
        <v>95</v>
      </c>
      <c r="B39" s="182"/>
      <c r="C39" s="183"/>
      <c r="D39" s="184"/>
      <c r="E39" s="183"/>
      <c r="F39" s="184"/>
      <c r="G39" s="185"/>
      <c r="H39" s="186"/>
      <c r="J39" s="145"/>
      <c r="K39" s="145"/>
      <c r="L39" s="175"/>
      <c r="M39" s="175"/>
      <c r="N39" s="145"/>
      <c r="O39" s="145"/>
      <c r="P39" s="145"/>
      <c r="Q39" s="145"/>
      <c r="R39" s="145"/>
      <c r="S39" s="147"/>
      <c r="T39" s="147"/>
      <c r="U39" s="147"/>
      <c r="V39" s="147"/>
      <c r="W39" s="147"/>
      <c r="X39" s="147"/>
      <c r="Y39" s="147"/>
    </row>
    <row r="40" spans="1:25" ht="15.75" x14ac:dyDescent="0.25">
      <c r="A40" s="190" t="s">
        <v>96</v>
      </c>
      <c r="B40" s="191" t="s">
        <v>94</v>
      </c>
      <c r="C40" s="183"/>
      <c r="D40" s="184"/>
      <c r="E40" s="183"/>
      <c r="F40" s="184"/>
      <c r="G40" s="185"/>
      <c r="H40" s="186"/>
      <c r="J40" s="145"/>
      <c r="K40" s="174"/>
      <c r="L40" s="145"/>
      <c r="M40" s="145"/>
      <c r="N40" s="145"/>
      <c r="O40" s="145"/>
      <c r="P40" s="145"/>
      <c r="Q40" s="145"/>
      <c r="R40" s="145"/>
      <c r="S40" s="147"/>
      <c r="T40" s="147"/>
      <c r="U40" s="147"/>
      <c r="V40" s="147"/>
      <c r="W40" s="147"/>
      <c r="X40" s="147"/>
      <c r="Y40" s="147"/>
    </row>
    <row r="41" spans="1:25" ht="15.75" x14ac:dyDescent="0.25">
      <c r="A41" s="189" t="s">
        <v>97</v>
      </c>
      <c r="B41" s="182"/>
      <c r="C41" s="183"/>
      <c r="D41" s="184"/>
      <c r="E41" s="183"/>
      <c r="F41" s="184"/>
      <c r="G41" s="185"/>
      <c r="H41" s="186"/>
      <c r="J41" s="145"/>
      <c r="K41" s="145"/>
      <c r="L41" s="145"/>
      <c r="M41" s="145"/>
      <c r="N41" s="145"/>
      <c r="O41" s="145"/>
      <c r="P41" s="145"/>
      <c r="Q41" s="145"/>
      <c r="R41" s="145"/>
      <c r="S41" s="147"/>
      <c r="T41" s="147"/>
      <c r="U41" s="147"/>
      <c r="V41" s="147"/>
      <c r="W41" s="147"/>
      <c r="X41" s="147"/>
      <c r="Y41" s="147"/>
    </row>
    <row r="42" spans="1:25" x14ac:dyDescent="0.25">
      <c r="A42" s="190" t="s">
        <v>98</v>
      </c>
      <c r="B42" s="191" t="s">
        <v>99</v>
      </c>
      <c r="C42" s="183"/>
      <c r="D42" s="184"/>
      <c r="E42" s="183"/>
      <c r="F42" s="184"/>
      <c r="G42" s="185"/>
      <c r="H42" s="186"/>
      <c r="J42" s="192"/>
      <c r="K42" s="192"/>
      <c r="L42" s="192"/>
      <c r="M42" s="192"/>
      <c r="N42" s="192"/>
      <c r="O42" s="192"/>
      <c r="P42" s="192"/>
      <c r="Q42" s="192"/>
      <c r="R42" s="192"/>
      <c r="S42" s="192"/>
      <c r="T42" s="192"/>
      <c r="U42" s="192"/>
      <c r="V42" s="192"/>
      <c r="W42" s="192"/>
      <c r="X42" s="192"/>
      <c r="Y42" s="192"/>
    </row>
    <row r="43" spans="1:25" x14ac:dyDescent="0.25">
      <c r="A43" s="190" t="s">
        <v>100</v>
      </c>
      <c r="B43" s="188" t="s">
        <v>99</v>
      </c>
      <c r="C43" s="183"/>
      <c r="D43" s="184"/>
      <c r="E43" s="183"/>
      <c r="F43" s="184"/>
      <c r="G43" s="185"/>
      <c r="H43" s="186"/>
      <c r="J43" s="192"/>
      <c r="K43" s="192"/>
      <c r="L43" s="192"/>
      <c r="M43" s="192"/>
      <c r="N43" s="192"/>
      <c r="O43" s="192"/>
      <c r="P43" s="192"/>
      <c r="Q43" s="192"/>
      <c r="R43" s="192"/>
      <c r="S43" s="192"/>
      <c r="T43" s="192"/>
      <c r="U43" s="192"/>
      <c r="V43" s="192"/>
      <c r="W43" s="192"/>
      <c r="X43" s="192"/>
      <c r="Y43" s="192"/>
    </row>
    <row r="44" spans="1:25" x14ac:dyDescent="0.25">
      <c r="A44" s="193" t="s">
        <v>101</v>
      </c>
      <c r="B44" s="191"/>
      <c r="C44" s="183"/>
      <c r="D44" s="184"/>
      <c r="E44" s="183"/>
      <c r="F44" s="184"/>
      <c r="G44" s="185"/>
      <c r="H44" s="186"/>
    </row>
    <row r="45" spans="1:25" x14ac:dyDescent="0.25">
      <c r="A45" s="193" t="s">
        <v>102</v>
      </c>
      <c r="B45" s="191"/>
      <c r="C45" s="183"/>
      <c r="D45" s="184"/>
      <c r="E45" s="183"/>
      <c r="F45" s="184"/>
      <c r="G45" s="185"/>
      <c r="H45" s="186"/>
    </row>
    <row r="46" spans="1:25" ht="15.75" thickBot="1" x14ac:dyDescent="0.3">
      <c r="A46" s="51" t="s">
        <v>103</v>
      </c>
      <c r="B46" s="194" t="s">
        <v>104</v>
      </c>
      <c r="C46" s="195"/>
      <c r="D46" s="196"/>
      <c r="E46" s="195"/>
      <c r="F46" s="196"/>
      <c r="G46" s="197"/>
      <c r="H46" s="198"/>
    </row>
    <row r="47" spans="1:25" ht="28.5" x14ac:dyDescent="0.25">
      <c r="A47" s="176" t="s">
        <v>105</v>
      </c>
      <c r="B47" s="199"/>
      <c r="C47" s="200">
        <f>D47*$B$13*12</f>
        <v>1231594.392</v>
      </c>
      <c r="D47" s="201">
        <v>6.58</v>
      </c>
      <c r="E47" s="200">
        <f>D47*$C$13*2+D47*$B$13*10</f>
        <v>1147274.324</v>
      </c>
      <c r="F47" s="201">
        <f>E47/$B$13/12</f>
        <v>6.1295058673180449</v>
      </c>
      <c r="G47" s="202">
        <f>C47-E47</f>
        <v>84320.06799999997</v>
      </c>
      <c r="H47" s="203">
        <f>D47-F47</f>
        <v>0.45049413268195515</v>
      </c>
    </row>
    <row r="48" spans="1:25" x14ac:dyDescent="0.25">
      <c r="A48" s="204" t="s">
        <v>106</v>
      </c>
      <c r="B48" s="205"/>
      <c r="C48" s="206"/>
      <c r="D48" s="207"/>
      <c r="E48" s="206"/>
      <c r="F48" s="207"/>
      <c r="G48" s="208"/>
      <c r="H48" s="209"/>
    </row>
    <row r="49" spans="1:8" x14ac:dyDescent="0.25">
      <c r="A49" s="210" t="s">
        <v>107</v>
      </c>
      <c r="B49" s="211"/>
      <c r="C49" s="212"/>
      <c r="D49" s="213"/>
      <c r="E49" s="212"/>
      <c r="F49" s="213"/>
      <c r="G49" s="214"/>
      <c r="H49" s="215"/>
    </row>
    <row r="50" spans="1:8" x14ac:dyDescent="0.25">
      <c r="A50" s="204" t="s">
        <v>108</v>
      </c>
      <c r="B50" s="205" t="s">
        <v>109</v>
      </c>
      <c r="C50" s="157"/>
      <c r="D50" s="216"/>
      <c r="E50" s="157"/>
      <c r="F50" s="216"/>
      <c r="G50" s="217"/>
      <c r="H50" s="218"/>
    </row>
    <row r="51" spans="1:8" x14ac:dyDescent="0.25">
      <c r="A51" s="219" t="s">
        <v>110</v>
      </c>
      <c r="B51" s="220" t="s">
        <v>111</v>
      </c>
      <c r="C51" s="157"/>
      <c r="D51" s="216"/>
      <c r="E51" s="157"/>
      <c r="F51" s="216"/>
      <c r="G51" s="217"/>
      <c r="H51" s="218"/>
    </row>
    <row r="52" spans="1:8" x14ac:dyDescent="0.25">
      <c r="A52" s="221" t="s">
        <v>112</v>
      </c>
      <c r="B52" s="220" t="s">
        <v>111</v>
      </c>
      <c r="C52" s="157"/>
      <c r="D52" s="216"/>
      <c r="E52" s="157"/>
      <c r="F52" s="216"/>
      <c r="G52" s="217"/>
      <c r="H52" s="218"/>
    </row>
    <row r="53" spans="1:8" x14ac:dyDescent="0.25">
      <c r="A53" s="219" t="s">
        <v>113</v>
      </c>
      <c r="B53" s="220" t="s">
        <v>111</v>
      </c>
      <c r="C53" s="157"/>
      <c r="D53" s="216"/>
      <c r="E53" s="157"/>
      <c r="F53" s="216"/>
      <c r="G53" s="217"/>
      <c r="H53" s="218"/>
    </row>
    <row r="54" spans="1:8" x14ac:dyDescent="0.25">
      <c r="A54" s="219" t="s">
        <v>114</v>
      </c>
      <c r="B54" s="220" t="s">
        <v>115</v>
      </c>
      <c r="C54" s="157"/>
      <c r="D54" s="216"/>
      <c r="E54" s="157"/>
      <c r="F54" s="216"/>
      <c r="G54" s="217"/>
      <c r="H54" s="218"/>
    </row>
    <row r="55" spans="1:8" x14ac:dyDescent="0.25">
      <c r="A55" s="219" t="s">
        <v>116</v>
      </c>
      <c r="B55" s="220" t="s">
        <v>109</v>
      </c>
      <c r="C55" s="157"/>
      <c r="D55" s="216"/>
      <c r="E55" s="157"/>
      <c r="F55" s="216"/>
      <c r="G55" s="217"/>
      <c r="H55" s="218"/>
    </row>
    <row r="56" spans="1:8" x14ac:dyDescent="0.25">
      <c r="A56" s="222" t="s">
        <v>117</v>
      </c>
      <c r="B56" s="205"/>
      <c r="C56" s="157"/>
      <c r="D56" s="216"/>
      <c r="E56" s="157"/>
      <c r="F56" s="216"/>
      <c r="G56" s="217"/>
      <c r="H56" s="218"/>
    </row>
    <row r="57" spans="1:8" x14ac:dyDescent="0.25">
      <c r="A57" s="210" t="s">
        <v>118</v>
      </c>
      <c r="B57" s="211" t="s">
        <v>109</v>
      </c>
      <c r="C57" s="157"/>
      <c r="D57" s="216"/>
      <c r="E57" s="157"/>
      <c r="F57" s="216"/>
      <c r="G57" s="217"/>
      <c r="H57" s="218"/>
    </row>
    <row r="58" spans="1:8" x14ac:dyDescent="0.25">
      <c r="A58" s="204" t="s">
        <v>119</v>
      </c>
      <c r="B58" s="205"/>
      <c r="C58" s="206"/>
      <c r="D58" s="207"/>
      <c r="E58" s="206"/>
      <c r="F58" s="207"/>
      <c r="G58" s="208"/>
      <c r="H58" s="209"/>
    </row>
    <row r="59" spans="1:8" x14ac:dyDescent="0.25">
      <c r="A59" s="210" t="s">
        <v>120</v>
      </c>
      <c r="B59" s="211"/>
      <c r="C59" s="212"/>
      <c r="D59" s="213"/>
      <c r="E59" s="212"/>
      <c r="F59" s="213"/>
      <c r="G59" s="214"/>
      <c r="H59" s="215"/>
    </row>
    <row r="60" spans="1:8" x14ac:dyDescent="0.25">
      <c r="A60" s="204" t="s">
        <v>121</v>
      </c>
      <c r="B60" s="205"/>
      <c r="C60" s="157"/>
      <c r="D60" s="216"/>
      <c r="E60" s="157"/>
      <c r="F60" s="216"/>
      <c r="G60" s="217"/>
      <c r="H60" s="218"/>
    </row>
    <row r="61" spans="1:8" x14ac:dyDescent="0.25">
      <c r="A61" s="210" t="s">
        <v>122</v>
      </c>
      <c r="B61" s="211" t="s">
        <v>109</v>
      </c>
      <c r="C61" s="157"/>
      <c r="D61" s="216"/>
      <c r="E61" s="157"/>
      <c r="F61" s="216"/>
      <c r="G61" s="217"/>
      <c r="H61" s="218"/>
    </row>
    <row r="62" spans="1:8" x14ac:dyDescent="0.25">
      <c r="A62" s="219" t="s">
        <v>123</v>
      </c>
      <c r="B62" s="220" t="s">
        <v>109</v>
      </c>
      <c r="C62" s="157"/>
      <c r="D62" s="216"/>
      <c r="E62" s="157"/>
      <c r="F62" s="216"/>
      <c r="G62" s="217"/>
      <c r="H62" s="218"/>
    </row>
    <row r="63" spans="1:8" x14ac:dyDescent="0.25">
      <c r="A63" s="219" t="s">
        <v>124</v>
      </c>
      <c r="B63" s="220" t="s">
        <v>125</v>
      </c>
      <c r="C63" s="157"/>
      <c r="D63" s="216"/>
      <c r="E63" s="157"/>
      <c r="F63" s="216"/>
      <c r="G63" s="217"/>
      <c r="H63" s="218"/>
    </row>
    <row r="64" spans="1:8" x14ac:dyDescent="0.25">
      <c r="A64" s="223" t="s">
        <v>126</v>
      </c>
      <c r="B64" s="220" t="s">
        <v>125</v>
      </c>
      <c r="C64" s="157"/>
      <c r="D64" s="216"/>
      <c r="E64" s="157"/>
      <c r="F64" s="216"/>
      <c r="G64" s="217"/>
      <c r="H64" s="218"/>
    </row>
    <row r="65" spans="1:8" x14ac:dyDescent="0.25">
      <c r="A65" s="225" t="s">
        <v>127</v>
      </c>
      <c r="B65" s="220" t="s">
        <v>128</v>
      </c>
      <c r="C65" s="157"/>
      <c r="D65" s="216"/>
      <c r="E65" s="157"/>
      <c r="F65" s="216"/>
      <c r="G65" s="217"/>
      <c r="H65" s="218"/>
    </row>
    <row r="66" spans="1:8" x14ac:dyDescent="0.25">
      <c r="A66" s="219" t="s">
        <v>114</v>
      </c>
      <c r="B66" s="220" t="s">
        <v>129</v>
      </c>
      <c r="C66" s="157"/>
      <c r="D66" s="216"/>
      <c r="E66" s="157"/>
      <c r="F66" s="216"/>
      <c r="G66" s="217"/>
      <c r="H66" s="218"/>
    </row>
    <row r="67" spans="1:8" x14ac:dyDescent="0.25">
      <c r="A67" s="219" t="s">
        <v>116</v>
      </c>
      <c r="B67" s="220" t="s">
        <v>109</v>
      </c>
      <c r="C67" s="157"/>
      <c r="D67" s="216"/>
      <c r="E67" s="157"/>
      <c r="F67" s="216"/>
      <c r="G67" s="217"/>
      <c r="H67" s="218"/>
    </row>
    <row r="68" spans="1:8" x14ac:dyDescent="0.25">
      <c r="A68" s="219" t="s">
        <v>130</v>
      </c>
      <c r="B68" s="220" t="s">
        <v>131</v>
      </c>
      <c r="C68" s="157"/>
      <c r="D68" s="216"/>
      <c r="E68" s="157"/>
      <c r="F68" s="216"/>
      <c r="G68" s="217"/>
      <c r="H68" s="218"/>
    </row>
    <row r="69" spans="1:8" ht="15.75" thickBot="1" x14ac:dyDescent="0.3">
      <c r="A69" s="226" t="s">
        <v>132</v>
      </c>
      <c r="B69" s="227" t="s">
        <v>109</v>
      </c>
      <c r="C69" s="157"/>
      <c r="D69" s="216"/>
      <c r="E69" s="157"/>
      <c r="F69" s="216"/>
      <c r="G69" s="217"/>
      <c r="H69" s="218"/>
    </row>
    <row r="70" spans="1:8" ht="19.5" customHeight="1" thickBot="1" x14ac:dyDescent="0.3">
      <c r="A70" s="228" t="s">
        <v>133</v>
      </c>
      <c r="B70" s="229" t="s">
        <v>134</v>
      </c>
      <c r="C70" s="230">
        <f>D70*$B$13*12</f>
        <v>387446.86799999996</v>
      </c>
      <c r="D70" s="230">
        <v>2.0699999999999998</v>
      </c>
      <c r="E70" s="231">
        <f>D70*$C$13*2+D70*$B$13*10</f>
        <v>360920.64599999995</v>
      </c>
      <c r="F70" s="232">
        <f>E70/$B$13/12</f>
        <v>1.928279201420722</v>
      </c>
      <c r="G70" s="233">
        <f>C70-E70</f>
        <v>26526.222000000009</v>
      </c>
      <c r="H70" s="234">
        <f>D70-F70</f>
        <v>0.14172079857927788</v>
      </c>
    </row>
    <row r="71" spans="1:8" x14ac:dyDescent="0.25">
      <c r="A71" s="156" t="s">
        <v>135</v>
      </c>
      <c r="B71" s="157" t="s">
        <v>136</v>
      </c>
      <c r="C71" s="235">
        <f>D71*$B$13*12</f>
        <v>46793.100000000006</v>
      </c>
      <c r="D71" s="203">
        <v>0.25</v>
      </c>
      <c r="E71" s="235">
        <f>D71*$C$13*2+D71*$B$13*10</f>
        <v>43589.45</v>
      </c>
      <c r="F71" s="203">
        <f>E71/$B$13/12</f>
        <v>0.23288396152424182</v>
      </c>
      <c r="G71" s="202">
        <f>C71-E71</f>
        <v>3203.6500000000087</v>
      </c>
      <c r="H71" s="203">
        <f>D71-F71</f>
        <v>1.7116038475758183E-2</v>
      </c>
    </row>
    <row r="72" spans="1:8" ht="15.75" thickBot="1" x14ac:dyDescent="0.3">
      <c r="A72" s="156" t="s">
        <v>137</v>
      </c>
      <c r="B72" s="157" t="s">
        <v>138</v>
      </c>
      <c r="C72" s="235"/>
      <c r="D72" s="161"/>
      <c r="E72" s="235"/>
      <c r="F72" s="161"/>
      <c r="G72" s="160"/>
      <c r="H72" s="161"/>
    </row>
    <row r="73" spans="1:8" x14ac:dyDescent="0.25">
      <c r="A73" s="149" t="s">
        <v>139</v>
      </c>
      <c r="B73" s="150"/>
      <c r="C73" s="113">
        <f>C71+C70+C47+C34+C31+C27+C25+C22</f>
        <v>4810330.68</v>
      </c>
      <c r="D73" s="153">
        <f>D71+D70+D47+D34+D31+D27+D25+D22</f>
        <v>25.700000000000003</v>
      </c>
      <c r="E73" s="113">
        <f>E71+E70+E47+E31+E34+E27+E25+E22</f>
        <v>4384793.4799999995</v>
      </c>
      <c r="F73" s="153">
        <f>F71+F70+F47+F27+F31+F34+F25+F22</f>
        <v>23.4264960004787</v>
      </c>
      <c r="G73" s="236">
        <f>C73-E73</f>
        <v>425537.20000000019</v>
      </c>
      <c r="H73" s="153">
        <f>D73-F73</f>
        <v>2.2735039995213029</v>
      </c>
    </row>
    <row r="74" spans="1:8" ht="15.75" thickBot="1" x14ac:dyDescent="0.3">
      <c r="A74" s="164" t="s">
        <v>140</v>
      </c>
      <c r="B74" s="165"/>
      <c r="C74" s="168"/>
      <c r="D74" s="169"/>
      <c r="E74" s="168"/>
      <c r="F74" s="169"/>
      <c r="G74" s="168"/>
      <c r="H74" s="169"/>
    </row>
    <row r="75" spans="1:8" x14ac:dyDescent="0.25">
      <c r="A75" s="156" t="s">
        <v>141</v>
      </c>
      <c r="B75" s="157"/>
      <c r="C75" s="235">
        <f>D75*$B$13*12</f>
        <v>531569.61600000004</v>
      </c>
      <c r="D75" s="201">
        <v>2.84</v>
      </c>
      <c r="E75" s="235">
        <f>D75*$C$13*2+D75*$B$13*10</f>
        <v>495176.152</v>
      </c>
      <c r="F75" s="201">
        <f>E75/$B$13/12</f>
        <v>2.6455618029153869</v>
      </c>
      <c r="G75" s="202">
        <f>C75-E75</f>
        <v>36393.464000000036</v>
      </c>
      <c r="H75" s="203">
        <f>D75-F75</f>
        <v>0.19443819708461296</v>
      </c>
    </row>
    <row r="76" spans="1:8" x14ac:dyDescent="0.25">
      <c r="A76" s="156" t="s">
        <v>142</v>
      </c>
      <c r="B76" s="157"/>
      <c r="C76" s="160"/>
      <c r="D76" s="216"/>
      <c r="E76" s="160"/>
      <c r="F76" s="216"/>
      <c r="G76" s="160"/>
      <c r="H76" s="218"/>
    </row>
    <row r="77" spans="1:8" ht="15.75" thickBot="1" x14ac:dyDescent="0.3">
      <c r="A77" s="156"/>
      <c r="B77" s="157"/>
      <c r="C77" s="160"/>
      <c r="D77" s="184"/>
      <c r="E77" s="160"/>
      <c r="F77" s="184"/>
      <c r="G77" s="160"/>
      <c r="H77" s="186"/>
    </row>
    <row r="78" spans="1:8" x14ac:dyDescent="0.25">
      <c r="A78" s="149" t="s">
        <v>143</v>
      </c>
      <c r="B78" s="237"/>
      <c r="C78" s="113">
        <f>D78*$B$13*12</f>
        <v>5341900.296000001</v>
      </c>
      <c r="D78" s="151">
        <f>D73+D75</f>
        <v>28.540000000000003</v>
      </c>
      <c r="E78" s="113">
        <f>E73+E75</f>
        <v>4879969.6319999993</v>
      </c>
      <c r="F78" s="151">
        <f>F73+F75</f>
        <v>26.072057803394088</v>
      </c>
      <c r="G78" s="236">
        <f>C78-E78</f>
        <v>461930.66400000174</v>
      </c>
      <c r="H78" s="153">
        <f>D78-F78</f>
        <v>2.4679421966059145</v>
      </c>
    </row>
    <row r="79" spans="1:8" ht="15.75" thickBot="1" x14ac:dyDescent="0.3">
      <c r="A79" s="164" t="s">
        <v>144</v>
      </c>
      <c r="B79" s="238"/>
      <c r="C79" s="164"/>
      <c r="D79" s="239"/>
      <c r="E79" s="164"/>
      <c r="F79" s="239"/>
      <c r="G79" s="240"/>
      <c r="H79" s="241"/>
    </row>
    <row r="80" spans="1:8" ht="15.75" thickBot="1" x14ac:dyDescent="0.3">
      <c r="A80" s="242" t="s">
        <v>145</v>
      </c>
      <c r="B80" s="54"/>
      <c r="C80" s="243"/>
      <c r="D80" s="244"/>
      <c r="E80" s="242"/>
      <c r="F80" s="244"/>
      <c r="G80" s="242"/>
      <c r="H80" s="244"/>
    </row>
    <row r="81" spans="1:8" x14ac:dyDescent="0.25">
      <c r="A81" s="237"/>
      <c r="B81" s="80"/>
      <c r="C81" s="150" t="s">
        <v>146</v>
      </c>
      <c r="D81" s="245" t="s">
        <v>147</v>
      </c>
      <c r="E81" s="150" t="s">
        <v>146</v>
      </c>
      <c r="F81" s="245" t="s">
        <v>147</v>
      </c>
      <c r="G81" s="246" t="s">
        <v>146</v>
      </c>
      <c r="H81" s="247" t="s">
        <v>147</v>
      </c>
    </row>
    <row r="82" spans="1:8" x14ac:dyDescent="0.25">
      <c r="A82" s="157" t="s">
        <v>57</v>
      </c>
      <c r="B82" s="89" t="s">
        <v>58</v>
      </c>
      <c r="C82" s="157" t="s">
        <v>148</v>
      </c>
      <c r="D82" s="216" t="s">
        <v>149</v>
      </c>
      <c r="E82" s="157" t="s">
        <v>148</v>
      </c>
      <c r="F82" s="216" t="s">
        <v>149</v>
      </c>
      <c r="G82" s="217" t="s">
        <v>148</v>
      </c>
      <c r="H82" s="218" t="s">
        <v>149</v>
      </c>
    </row>
    <row r="83" spans="1:8" x14ac:dyDescent="0.25">
      <c r="A83" s="157" t="s">
        <v>61</v>
      </c>
      <c r="B83" s="89" t="s">
        <v>62</v>
      </c>
      <c r="C83" s="157" t="s">
        <v>150</v>
      </c>
      <c r="D83" s="99" t="s">
        <v>151</v>
      </c>
      <c r="E83" s="157" t="s">
        <v>150</v>
      </c>
      <c r="F83" s="99" t="s">
        <v>151</v>
      </c>
      <c r="G83" s="217" t="s">
        <v>152</v>
      </c>
      <c r="H83" s="97" t="s">
        <v>151</v>
      </c>
    </row>
    <row r="84" spans="1:8" x14ac:dyDescent="0.25">
      <c r="A84" s="248"/>
      <c r="B84" s="102"/>
      <c r="C84" s="248" t="s">
        <v>5</v>
      </c>
      <c r="D84" s="216" t="s">
        <v>67</v>
      </c>
      <c r="E84" s="248" t="s">
        <v>5</v>
      </c>
      <c r="F84" s="216" t="s">
        <v>67</v>
      </c>
      <c r="G84" s="25" t="s">
        <v>5</v>
      </c>
      <c r="H84" s="218" t="s">
        <v>67</v>
      </c>
    </row>
    <row r="85" spans="1:8" ht="15.75" thickBot="1" x14ac:dyDescent="0.3">
      <c r="A85" s="238"/>
      <c r="B85" s="106"/>
      <c r="C85" s="165" t="s">
        <v>47</v>
      </c>
      <c r="D85" s="239" t="s">
        <v>47</v>
      </c>
      <c r="E85" s="165" t="s">
        <v>47</v>
      </c>
      <c r="F85" s="239" t="s">
        <v>47</v>
      </c>
      <c r="G85" s="249" t="s">
        <v>47</v>
      </c>
      <c r="H85" s="241" t="s">
        <v>47</v>
      </c>
    </row>
    <row r="86" spans="1:8" x14ac:dyDescent="0.25">
      <c r="A86" s="250" t="s">
        <v>153</v>
      </c>
      <c r="B86" s="157" t="s">
        <v>154</v>
      </c>
      <c r="C86" s="202"/>
      <c r="D86" s="184"/>
      <c r="E86" s="202"/>
      <c r="F86" s="184"/>
      <c r="G86" s="202"/>
      <c r="H86" s="186"/>
    </row>
    <row r="87" spans="1:8" x14ac:dyDescent="0.25">
      <c r="A87" s="250" t="s">
        <v>155</v>
      </c>
      <c r="B87" s="157"/>
      <c r="C87" s="251">
        <f>D87*$B$13*12</f>
        <v>346268.94000000006</v>
      </c>
      <c r="D87" s="201">
        <v>1.85</v>
      </c>
      <c r="E87" s="252">
        <f>D87*$B$13*10+D87*C13</f>
        <v>305559.69</v>
      </c>
      <c r="F87" s="201">
        <f>E87/B13/11</f>
        <v>1.7809134446978485</v>
      </c>
      <c r="G87" s="202">
        <f>C87-E87</f>
        <v>40709.250000000058</v>
      </c>
      <c r="H87" s="203">
        <f>D87-F87</f>
        <v>6.9086555302151575E-2</v>
      </c>
    </row>
    <row r="88" spans="1:8" ht="15.75" thickBot="1" x14ac:dyDescent="0.3">
      <c r="A88" s="253"/>
      <c r="B88" s="165"/>
      <c r="C88" s="202"/>
      <c r="D88" s="254"/>
      <c r="E88" s="202"/>
      <c r="F88" s="254"/>
      <c r="G88" s="202"/>
      <c r="H88" s="161"/>
    </row>
    <row r="89" spans="1:8" x14ac:dyDescent="0.25">
      <c r="A89" s="250" t="s">
        <v>156</v>
      </c>
      <c r="B89" s="157"/>
      <c r="C89" s="255"/>
      <c r="D89" s="161"/>
      <c r="E89" s="255"/>
      <c r="F89" s="161"/>
      <c r="G89" s="255"/>
      <c r="H89" s="256"/>
    </row>
    <row r="90" spans="1:8" x14ac:dyDescent="0.25">
      <c r="A90" s="250"/>
      <c r="B90" s="157" t="s">
        <v>157</v>
      </c>
      <c r="C90" s="251">
        <f>D90*$B$13*12</f>
        <v>1025704.7520000001</v>
      </c>
      <c r="D90" s="203">
        <v>5.48</v>
      </c>
      <c r="E90" s="252">
        <f>D90*$B$13*5+12537.86</f>
        <v>439914.84</v>
      </c>
      <c r="F90" s="203">
        <f>E90/B13/11</f>
        <v>2.5639843170350876</v>
      </c>
      <c r="G90" s="202">
        <f>C90-E90</f>
        <v>585789.91200000001</v>
      </c>
      <c r="H90" s="201">
        <f>D90-F90</f>
        <v>2.9160156829649129</v>
      </c>
    </row>
    <row r="91" spans="1:8" ht="15.75" thickBot="1" x14ac:dyDescent="0.3">
      <c r="A91" s="253"/>
      <c r="B91" s="165"/>
      <c r="C91" s="160"/>
      <c r="D91" s="161"/>
      <c r="E91" s="160"/>
      <c r="F91" s="161"/>
      <c r="G91" s="257"/>
      <c r="H91" s="254"/>
    </row>
    <row r="92" spans="1:8" x14ac:dyDescent="0.25">
      <c r="A92" s="258" t="s">
        <v>158</v>
      </c>
      <c r="B92" s="150"/>
      <c r="C92" s="259"/>
      <c r="D92" s="260"/>
      <c r="E92" s="259"/>
      <c r="F92" s="260"/>
      <c r="G92" s="160"/>
      <c r="H92" s="161"/>
    </row>
    <row r="93" spans="1:8" x14ac:dyDescent="0.25">
      <c r="A93" s="250" t="s">
        <v>159</v>
      </c>
      <c r="B93" s="157" t="s">
        <v>157</v>
      </c>
      <c r="C93" s="235">
        <f>D93*$B$13*12</f>
        <v>254554.46400000004</v>
      </c>
      <c r="D93" s="203">
        <v>1.36</v>
      </c>
      <c r="E93" s="235">
        <f>1.13*$B$13*7+1.13*C13+D93*B13*3-2600</f>
        <v>194801.57499999998</v>
      </c>
      <c r="F93" s="203">
        <f>E93/B13/11</f>
        <v>1.1353747085088886</v>
      </c>
      <c r="G93" s="202">
        <f>C93-E93</f>
        <v>59752.889000000054</v>
      </c>
      <c r="H93" s="203">
        <f>D93-F93</f>
        <v>0.22462529149111155</v>
      </c>
    </row>
    <row r="94" spans="1:8" ht="15.75" thickBot="1" x14ac:dyDescent="0.3">
      <c r="A94" s="253"/>
      <c r="B94" s="165"/>
      <c r="C94" s="257"/>
      <c r="D94" s="261"/>
      <c r="E94" s="257"/>
      <c r="F94" s="261"/>
      <c r="G94" s="160"/>
      <c r="H94" s="161"/>
    </row>
    <row r="95" spans="1:8" x14ac:dyDescent="0.25">
      <c r="A95" s="258" t="s">
        <v>160</v>
      </c>
      <c r="B95" s="150" t="s">
        <v>161</v>
      </c>
      <c r="C95" s="262">
        <f>D95*$B$13*12</f>
        <v>312577.908</v>
      </c>
      <c r="D95" s="263">
        <v>1.67</v>
      </c>
      <c r="E95" s="262">
        <f>0.835*$B$13*5+0.835/31*17*B13</f>
        <v>72262.634645161292</v>
      </c>
      <c r="F95" s="263">
        <f>E95/B13/11</f>
        <v>0.42117302052785921</v>
      </c>
      <c r="G95" s="255">
        <f>C95-E95</f>
        <v>240315.27335483872</v>
      </c>
      <c r="H95" s="264">
        <f>D95-F95</f>
        <v>1.2488269794721407</v>
      </c>
    </row>
    <row r="96" spans="1:8" ht="15.75" thickBot="1" x14ac:dyDescent="0.3">
      <c r="A96" s="253" t="s">
        <v>162</v>
      </c>
      <c r="B96" s="165"/>
      <c r="C96" s="257"/>
      <c r="D96" s="254"/>
      <c r="E96" s="257"/>
      <c r="F96" s="254"/>
      <c r="G96" s="257"/>
      <c r="H96" s="261"/>
    </row>
    <row r="97" spans="1:8" x14ac:dyDescent="0.25">
      <c r="A97" s="265" t="s">
        <v>163</v>
      </c>
      <c r="B97" s="204"/>
      <c r="C97" s="262">
        <f>C87+C90+C93+C95</f>
        <v>1939106.0640000005</v>
      </c>
      <c r="D97" s="201">
        <f>D95+D93+D90+D87</f>
        <v>10.360000000000001</v>
      </c>
      <c r="E97" s="262">
        <f>SUM(E95+E93+E90+E87)</f>
        <v>1012538.7396451612</v>
      </c>
      <c r="F97" s="201">
        <f>F87+F90+F93+F95</f>
        <v>5.9014454907696834</v>
      </c>
      <c r="G97" s="266">
        <f>C97-E97</f>
        <v>926567.32435483928</v>
      </c>
      <c r="H97" s="203">
        <f>D97-F97</f>
        <v>4.4585545092303178</v>
      </c>
    </row>
    <row r="98" spans="1:8" ht="15.75" thickBot="1" x14ac:dyDescent="0.3">
      <c r="A98" s="164" t="s">
        <v>164</v>
      </c>
      <c r="B98" s="248"/>
      <c r="C98" s="156"/>
      <c r="D98" s="216"/>
      <c r="E98" s="156"/>
      <c r="F98" s="216"/>
      <c r="G98" s="267"/>
      <c r="H98" s="218"/>
    </row>
    <row r="99" spans="1:8" x14ac:dyDescent="0.25">
      <c r="A99" s="149" t="s">
        <v>165</v>
      </c>
      <c r="B99" s="237"/>
      <c r="C99" s="268"/>
      <c r="D99" s="269"/>
      <c r="E99" s="270"/>
      <c r="F99" s="271"/>
      <c r="G99" s="272"/>
      <c r="H99" s="273"/>
    </row>
    <row r="100" spans="1:8" ht="15.75" thickBot="1" x14ac:dyDescent="0.3">
      <c r="A100" s="274" t="s">
        <v>166</v>
      </c>
      <c r="B100" s="51"/>
      <c r="C100" s="275">
        <f>C97+C78</f>
        <v>7281006.3600000013</v>
      </c>
      <c r="D100" s="276">
        <f>D97+D78</f>
        <v>38.900000000000006</v>
      </c>
      <c r="E100" s="277">
        <f>E97+E78</f>
        <v>5892508.37164516</v>
      </c>
      <c r="F100" s="278">
        <f>F97+F78</f>
        <v>31.97350329416377</v>
      </c>
      <c r="G100" s="279">
        <f>C100-E100</f>
        <v>1388497.9883548412</v>
      </c>
      <c r="H100" s="276">
        <f>D100-F100</f>
        <v>6.9264967058362359</v>
      </c>
    </row>
    <row r="102" spans="1:8" ht="15.75" x14ac:dyDescent="0.25">
      <c r="A102" s="145"/>
      <c r="B102"/>
      <c r="C102" s="148" t="s">
        <v>75</v>
      </c>
      <c r="D102" s="148"/>
      <c r="E102" s="148"/>
      <c r="F102" s="148"/>
    </row>
    <row r="103" spans="1:8" ht="15.75" x14ac:dyDescent="0.25">
      <c r="A103" s="154"/>
      <c r="B103"/>
      <c r="C103" s="155" t="s">
        <v>78</v>
      </c>
      <c r="D103" s="155"/>
      <c r="E103" s="155"/>
      <c r="F103" s="155"/>
    </row>
    <row r="104" spans="1:8" ht="15.75" x14ac:dyDescent="0.25">
      <c r="A104" s="162"/>
      <c r="B104"/>
      <c r="C104"/>
      <c r="D104"/>
      <c r="E104"/>
      <c r="F104"/>
    </row>
    <row r="105" spans="1:8" ht="15.75" x14ac:dyDescent="0.25">
      <c r="A105" s="280"/>
      <c r="B105" s="280"/>
      <c r="C105" s="163" t="s">
        <v>83</v>
      </c>
      <c r="D105" s="163"/>
      <c r="E105"/>
      <c r="F105"/>
    </row>
    <row r="106" spans="1:8" ht="15.75" x14ac:dyDescent="0.25">
      <c r="A106" s="170"/>
      <c r="B106"/>
      <c r="C106" s="170" t="s">
        <v>84</v>
      </c>
      <c r="D106" s="170"/>
      <c r="E106" s="170"/>
      <c r="F106" s="170"/>
    </row>
    <row r="107" spans="1:8" x14ac:dyDescent="0.25">
      <c r="C107"/>
      <c r="D107"/>
      <c r="E107"/>
      <c r="F107"/>
    </row>
  </sheetData>
  <mergeCells count="9">
    <mergeCell ref="B22:B24"/>
    <mergeCell ref="B25:B26"/>
    <mergeCell ref="K6:V6"/>
    <mergeCell ref="K7:V7"/>
    <mergeCell ref="A8:D8"/>
    <mergeCell ref="T11:U11"/>
    <mergeCell ref="C17:D17"/>
    <mergeCell ref="E17:F17"/>
    <mergeCell ref="G17:H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2021-05-31T11:55:57Z</dcterms:created>
  <dcterms:modified xsi:type="dcterms:W3CDTF">2021-05-31T12:41:43Z</dcterms:modified>
</cp:coreProperties>
</file>